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jecten\Overige projecten\Lopende projecten\18805 Kennisbank\Werkmap\"/>
    </mc:Choice>
  </mc:AlternateContent>
  <xr:revisionPtr revIDLastSave="0" documentId="8_{599677F1-BB18-4E51-8177-5AD1AB7DB685}" xr6:coauthVersionLast="33" xr6:coauthVersionMax="33" xr10:uidLastSave="{00000000-0000-0000-0000-000000000000}"/>
  <bookViews>
    <workbookView xWindow="0" yWindow="0" windowWidth="28800" windowHeight="12225" activeTab="2" xr2:uid="{00000000-000D-0000-FFFF-FFFF00000000}"/>
  </bookViews>
  <sheets>
    <sheet name="Exploitatie" sheetId="1" r:id="rId1"/>
    <sheet name="Inkomsten en uitgaven" sheetId="2" r:id="rId2"/>
    <sheet name="Blad3" sheetId="3" r:id="rId3"/>
  </sheets>
  <calcPr calcId="179017"/>
  <fileRecoveryPr autoRecover="0"/>
</workbook>
</file>

<file path=xl/calcChain.xml><?xml version="1.0" encoding="utf-8"?>
<calcChain xmlns="http://schemas.openxmlformats.org/spreadsheetml/2006/main">
  <c r="C76" i="1" l="1"/>
  <c r="C33" i="1" l="1"/>
  <c r="C34" i="1" s="1"/>
  <c r="C9" i="1"/>
  <c r="C3" i="1" s="1"/>
  <c r="C17" i="1" s="1"/>
  <c r="C44" i="1" l="1"/>
  <c r="C50" i="1" s="1"/>
  <c r="C26" i="1"/>
  <c r="C21" i="1"/>
  <c r="C23" i="1" s="1"/>
  <c r="G5" i="2"/>
  <c r="H5" i="2" s="1"/>
  <c r="D5" i="2"/>
  <c r="D6" i="2" s="1"/>
  <c r="E6" i="2" s="1"/>
  <c r="B9" i="2"/>
  <c r="B10" i="2" s="1"/>
  <c r="K6" i="2"/>
  <c r="K5" i="2"/>
  <c r="K7" i="2"/>
  <c r="K8" i="2"/>
  <c r="K9" i="2"/>
  <c r="B11" i="2" l="1"/>
  <c r="K10" i="2"/>
  <c r="C27" i="1"/>
  <c r="G6" i="2"/>
  <c r="G7" i="2" s="1"/>
  <c r="H7" i="2" s="1"/>
  <c r="D7" i="2"/>
  <c r="E5" i="2"/>
  <c r="R3" i="2"/>
  <c r="C29" i="1" l="1"/>
  <c r="C81" i="1" s="1"/>
  <c r="D81" i="1" s="1"/>
  <c r="C63" i="1"/>
  <c r="D63" i="1" s="1"/>
  <c r="D23" i="1"/>
  <c r="D24" i="1" s="1"/>
  <c r="C39" i="1"/>
  <c r="B12" i="2"/>
  <c r="K11" i="2"/>
  <c r="C28" i="1"/>
  <c r="D76" i="1" s="1"/>
  <c r="D78" i="1" s="1"/>
  <c r="G8" i="2"/>
  <c r="H8" i="2" s="1"/>
  <c r="H6" i="2"/>
  <c r="M6" i="2" s="1"/>
  <c r="M5" i="2"/>
  <c r="D8" i="2"/>
  <c r="E7" i="2"/>
  <c r="M7" i="2" s="1"/>
  <c r="C30" i="1" l="1"/>
  <c r="C80" i="1" s="1"/>
  <c r="D80" i="1" s="1"/>
  <c r="C64" i="1"/>
  <c r="D64" i="1" s="1"/>
  <c r="C65" i="1" s="1"/>
  <c r="C66" i="1" s="1"/>
  <c r="C52" i="1"/>
  <c r="C75" i="1" s="1"/>
  <c r="F75" i="1" s="1"/>
  <c r="C36" i="1"/>
  <c r="C35" i="1"/>
  <c r="B13" i="2"/>
  <c r="K12" i="2"/>
  <c r="G9" i="2"/>
  <c r="H9" i="2" s="1"/>
  <c r="N5" i="2"/>
  <c r="N6" i="2" s="1"/>
  <c r="N7" i="2" s="1"/>
  <c r="E8" i="2"/>
  <c r="M8" i="2" s="1"/>
  <c r="D9" i="2"/>
  <c r="C67" i="1" l="1"/>
  <c r="B14" i="2"/>
  <c r="K13" i="2"/>
  <c r="G10" i="2"/>
  <c r="G11" i="2" s="1"/>
  <c r="AB5" i="2"/>
  <c r="N8" i="2"/>
  <c r="E9" i="2"/>
  <c r="M9" i="2" s="1"/>
  <c r="D10" i="2"/>
  <c r="Q5" i="2"/>
  <c r="U5" i="2"/>
  <c r="B15" i="2" l="1"/>
  <c r="K14" i="2"/>
  <c r="H10" i="2"/>
  <c r="AB6" i="2"/>
  <c r="AB7" i="2" s="1"/>
  <c r="AB8" i="2" s="1"/>
  <c r="AB9" i="2" s="1"/>
  <c r="AB10" i="2" s="1"/>
  <c r="AB11" i="2" s="1"/>
  <c r="AB12" i="2" s="1"/>
  <c r="AB13" i="2" s="1"/>
  <c r="AB14" i="2" s="1"/>
  <c r="AB15" i="2" s="1"/>
  <c r="AB16" i="2" s="1"/>
  <c r="AB17" i="2" s="1"/>
  <c r="AB18" i="2" s="1"/>
  <c r="AB19" i="2" s="1"/>
  <c r="AB20" i="2" s="1"/>
  <c r="AB21" i="2" s="1"/>
  <c r="AB22" i="2" s="1"/>
  <c r="AB23" i="2" s="1"/>
  <c r="AB24" i="2" s="1"/>
  <c r="AB25" i="2" s="1"/>
  <c r="AB26" i="2" s="1"/>
  <c r="AB27" i="2" s="1"/>
  <c r="AB28" i="2" s="1"/>
  <c r="AB29" i="2" s="1"/>
  <c r="AB30" i="2" s="1"/>
  <c r="AB31" i="2" s="1"/>
  <c r="AB32" i="2" s="1"/>
  <c r="AB33" i="2" s="1"/>
  <c r="AB34" i="2" s="1"/>
  <c r="N9" i="2"/>
  <c r="G12" i="2"/>
  <c r="H11" i="2"/>
  <c r="D11" i="2"/>
  <c r="E10" i="2"/>
  <c r="U6" i="2"/>
  <c r="U7" i="2" s="1"/>
  <c r="U8" i="2" s="1"/>
  <c r="U9" i="2" s="1"/>
  <c r="U10" i="2" s="1"/>
  <c r="U11" i="2" s="1"/>
  <c r="U12" i="2" s="1"/>
  <c r="U13" i="2" s="1"/>
  <c r="U14" i="2" s="1"/>
  <c r="U15" i="2" s="1"/>
  <c r="U16" i="2" s="1"/>
  <c r="U17" i="2" s="1"/>
  <c r="U18" i="2" s="1"/>
  <c r="U19" i="2" s="1"/>
  <c r="U20" i="2" s="1"/>
  <c r="W20" i="2" s="1"/>
  <c r="U32" i="2"/>
  <c r="W32" i="2" s="1"/>
  <c r="U24" i="2"/>
  <c r="W24" i="2" s="1"/>
  <c r="U30" i="2"/>
  <c r="W30" i="2" s="1"/>
  <c r="U27" i="2"/>
  <c r="W27" i="2" s="1"/>
  <c r="U22" i="2"/>
  <c r="W22" i="2" s="1"/>
  <c r="U26" i="2"/>
  <c r="W26" i="2" s="1"/>
  <c r="U23" i="2"/>
  <c r="W23" i="2" s="1"/>
  <c r="U31" i="2"/>
  <c r="W31" i="2" s="1"/>
  <c r="U21" i="2"/>
  <c r="W21" i="2" s="1"/>
  <c r="U28" i="2"/>
  <c r="W28" i="2" s="1"/>
  <c r="U25" i="2"/>
  <c r="W25" i="2" s="1"/>
  <c r="U34" i="2"/>
  <c r="W34" i="2" s="1"/>
  <c r="U29" i="2"/>
  <c r="W29" i="2" s="1"/>
  <c r="U33" i="2"/>
  <c r="W33" i="2" s="1"/>
  <c r="Q6" i="2"/>
  <c r="R5" i="2"/>
  <c r="M10" i="2" l="1"/>
  <c r="N10" i="2" s="1"/>
  <c r="B16" i="2"/>
  <c r="K15" i="2"/>
  <c r="AB36" i="2"/>
  <c r="D12" i="2"/>
  <c r="E11" i="2"/>
  <c r="M11" i="2" s="1"/>
  <c r="H12" i="2"/>
  <c r="G13" i="2"/>
  <c r="S5" i="2"/>
  <c r="R6" i="2"/>
  <c r="Q7" i="2"/>
  <c r="U36" i="2"/>
  <c r="B17" i="2" l="1"/>
  <c r="K16" i="2"/>
  <c r="N11" i="2"/>
  <c r="H13" i="2"/>
  <c r="G14" i="2"/>
  <c r="D13" i="2"/>
  <c r="E12" i="2"/>
  <c r="M12" i="2" s="1"/>
  <c r="Q8" i="2"/>
  <c r="R7" i="2"/>
  <c r="S6" i="2"/>
  <c r="W6" i="2" s="1"/>
  <c r="Z6" i="2" s="1"/>
  <c r="AD6" i="2" s="1"/>
  <c r="W5" i="2"/>
  <c r="N12" i="2" l="1"/>
  <c r="B18" i="2"/>
  <c r="K17" i="2"/>
  <c r="E13" i="2"/>
  <c r="M13" i="2" s="1"/>
  <c r="D14" i="2"/>
  <c r="H14" i="2"/>
  <c r="G15" i="2"/>
  <c r="R8" i="2"/>
  <c r="S7" i="2"/>
  <c r="Z5" i="2"/>
  <c r="Q9" i="2"/>
  <c r="N13" i="2" l="1"/>
  <c r="B19" i="2"/>
  <c r="K18" i="2"/>
  <c r="D15" i="2"/>
  <c r="E14" i="2"/>
  <c r="M14" i="2" s="1"/>
  <c r="N14" i="2" s="1"/>
  <c r="H15" i="2"/>
  <c r="G16" i="2"/>
  <c r="AD5" i="2"/>
  <c r="W7" i="2"/>
  <c r="Q10" i="2"/>
  <c r="R9" i="2"/>
  <c r="S8" i="2"/>
  <c r="W8" i="2" s="1"/>
  <c r="Z8" i="2" s="1"/>
  <c r="AD8" i="2" s="1"/>
  <c r="B20" i="2" l="1"/>
  <c r="K19" i="2"/>
  <c r="H16" i="2"/>
  <c r="G17" i="2"/>
  <c r="E15" i="2"/>
  <c r="M15" i="2" s="1"/>
  <c r="N15" i="2" s="1"/>
  <c r="D16" i="2"/>
  <c r="S9" i="2"/>
  <c r="R10" i="2"/>
  <c r="Z7" i="2"/>
  <c r="Q11" i="2"/>
  <c r="K20" i="2" l="1"/>
  <c r="B21" i="2"/>
  <c r="D17" i="2"/>
  <c r="E16" i="2"/>
  <c r="M16" i="2" s="1"/>
  <c r="N16" i="2" s="1"/>
  <c r="H17" i="2"/>
  <c r="G18" i="2"/>
  <c r="AD7" i="2"/>
  <c r="R11" i="2"/>
  <c r="S10" i="2"/>
  <c r="W10" i="2" s="1"/>
  <c r="Z10" i="2" s="1"/>
  <c r="AD10" i="2" s="1"/>
  <c r="Q12" i="2"/>
  <c r="W9" i="2"/>
  <c r="E21" i="2" l="1"/>
  <c r="K21" i="2"/>
  <c r="B22" i="2"/>
  <c r="H18" i="2"/>
  <c r="G19" i="2"/>
  <c r="E17" i="2"/>
  <c r="M17" i="2" s="1"/>
  <c r="N17" i="2" s="1"/>
  <c r="D18" i="2"/>
  <c r="Z9" i="2"/>
  <c r="S11" i="2"/>
  <c r="W11" i="2" s="1"/>
  <c r="Z11" i="2" s="1"/>
  <c r="AD11" i="2" s="1"/>
  <c r="R12" i="2"/>
  <c r="Q13" i="2"/>
  <c r="E22" i="2" l="1"/>
  <c r="B23" i="2"/>
  <c r="K22" i="2"/>
  <c r="E18" i="2"/>
  <c r="M18" i="2" s="1"/>
  <c r="N18" i="2" s="1"/>
  <c r="D19" i="2"/>
  <c r="E19" i="2" s="1"/>
  <c r="G20" i="2"/>
  <c r="H19" i="2"/>
  <c r="R13" i="2"/>
  <c r="S12" i="2"/>
  <c r="W12" i="2" s="1"/>
  <c r="Z12" i="2" s="1"/>
  <c r="AD12" i="2" s="1"/>
  <c r="Q14" i="2"/>
  <c r="AD9" i="2"/>
  <c r="B24" i="2" l="1"/>
  <c r="K23" i="2"/>
  <c r="E23" i="2"/>
  <c r="H20" i="2"/>
  <c r="G21" i="2"/>
  <c r="M19" i="2"/>
  <c r="N19" i="2" s="1"/>
  <c r="E36" i="2"/>
  <c r="Q15" i="2"/>
  <c r="R14" i="2"/>
  <c r="S13" i="2"/>
  <c r="W13" i="2" s="1"/>
  <c r="E24" i="2" l="1"/>
  <c r="K24" i="2"/>
  <c r="B25" i="2"/>
  <c r="E20" i="2"/>
  <c r="M20" i="2" s="1"/>
  <c r="Z20" i="2" s="1"/>
  <c r="AD20" i="2" s="1"/>
  <c r="H21" i="2"/>
  <c r="M21" i="2" s="1"/>
  <c r="Z21" i="2" s="1"/>
  <c r="AD21" i="2" s="1"/>
  <c r="G22" i="2"/>
  <c r="R15" i="2"/>
  <c r="S14" i="2"/>
  <c r="W14" i="2" s="1"/>
  <c r="Z14" i="2" s="1"/>
  <c r="AD14" i="2" s="1"/>
  <c r="Q16" i="2"/>
  <c r="Z13" i="2"/>
  <c r="B26" i="2" l="1"/>
  <c r="K25" i="2"/>
  <c r="E25" i="2"/>
  <c r="H22" i="2"/>
  <c r="M22" i="2" s="1"/>
  <c r="Z22" i="2" s="1"/>
  <c r="AD22" i="2" s="1"/>
  <c r="G23" i="2"/>
  <c r="N20" i="2"/>
  <c r="N21" i="2" s="1"/>
  <c r="E37" i="2"/>
  <c r="Q17" i="2"/>
  <c r="AD13" i="2"/>
  <c r="S15" i="2"/>
  <c r="W15" i="2" s="1"/>
  <c r="Z15" i="2" s="1"/>
  <c r="AD15" i="2" s="1"/>
  <c r="R16" i="2"/>
  <c r="E26" i="2" l="1"/>
  <c r="B27" i="2"/>
  <c r="K26" i="2"/>
  <c r="N22" i="2"/>
  <c r="G24" i="2"/>
  <c r="H23" i="2"/>
  <c r="M23" i="2" s="1"/>
  <c r="Z23" i="2" s="1"/>
  <c r="AD23" i="2" s="1"/>
  <c r="S16" i="2"/>
  <c r="W16" i="2" s="1"/>
  <c r="Z16" i="2" s="1"/>
  <c r="AD16" i="2" s="1"/>
  <c r="R17" i="2"/>
  <c r="Q18" i="2"/>
  <c r="E27" i="2" l="1"/>
  <c r="K27" i="2"/>
  <c r="B28" i="2"/>
  <c r="N23" i="2"/>
  <c r="G25" i="2"/>
  <c r="H24" i="2"/>
  <c r="M24" i="2" s="1"/>
  <c r="Z24" i="2" s="1"/>
  <c r="AD24" i="2" s="1"/>
  <c r="Q19" i="2"/>
  <c r="R18" i="2"/>
  <c r="S17" i="2"/>
  <c r="W17" i="2" s="1"/>
  <c r="Z17" i="2" s="1"/>
  <c r="AD17" i="2" s="1"/>
  <c r="B29" i="2" l="1"/>
  <c r="K28" i="2"/>
  <c r="E28" i="2"/>
  <c r="N24" i="2"/>
  <c r="G26" i="2"/>
  <c r="H25" i="2"/>
  <c r="M25" i="2" s="1"/>
  <c r="Z25" i="2" s="1"/>
  <c r="AD25" i="2" s="1"/>
  <c r="R19" i="2"/>
  <c r="S19" i="2" s="1"/>
  <c r="S18" i="2"/>
  <c r="W18" i="2" s="1"/>
  <c r="Z18" i="2" s="1"/>
  <c r="AD18" i="2" s="1"/>
  <c r="Q36" i="2"/>
  <c r="B30" i="2" l="1"/>
  <c r="K29" i="2"/>
  <c r="E29" i="2"/>
  <c r="N25" i="2"/>
  <c r="G27" i="2"/>
  <c r="H26" i="2"/>
  <c r="M26" i="2" s="1"/>
  <c r="Z26" i="2" s="1"/>
  <c r="AD26" i="2" s="1"/>
  <c r="S36" i="2"/>
  <c r="W19" i="2"/>
  <c r="E30" i="2" l="1"/>
  <c r="B31" i="2"/>
  <c r="K30" i="2"/>
  <c r="N26" i="2"/>
  <c r="G28" i="2"/>
  <c r="H27" i="2"/>
  <c r="M27" i="2" s="1"/>
  <c r="Z27" i="2" s="1"/>
  <c r="AD27" i="2" s="1"/>
  <c r="Z19" i="2"/>
  <c r="W36" i="2"/>
  <c r="B32" i="2" l="1"/>
  <c r="K31" i="2"/>
  <c r="E31" i="2"/>
  <c r="N27" i="2"/>
  <c r="H28" i="2"/>
  <c r="M28" i="2" s="1"/>
  <c r="Z28" i="2" s="1"/>
  <c r="AD28" i="2" s="1"/>
  <c r="G29" i="2"/>
  <c r="AD19" i="2"/>
  <c r="E32" i="2" l="1"/>
  <c r="K32" i="2"/>
  <c r="B33" i="2"/>
  <c r="N28" i="2"/>
  <c r="G30" i="2"/>
  <c r="H29" i="2"/>
  <c r="M29" i="2" s="1"/>
  <c r="Z29" i="2" s="1"/>
  <c r="B34" i="2" l="1"/>
  <c r="E33" i="2"/>
  <c r="K33" i="2"/>
  <c r="N29" i="2"/>
  <c r="AD29" i="2"/>
  <c r="G31" i="2"/>
  <c r="H30" i="2"/>
  <c r="M30" i="2" s="1"/>
  <c r="Z30" i="2" s="1"/>
  <c r="AD30" i="2" s="1"/>
  <c r="K34" i="2" l="1"/>
  <c r="K36" i="2" s="1"/>
  <c r="E34" i="2"/>
  <c r="B36" i="2"/>
  <c r="N30" i="2"/>
  <c r="G32" i="2"/>
  <c r="H31" i="2"/>
  <c r="M31" i="2" s="1"/>
  <c r="Z31" i="2" s="1"/>
  <c r="AD31" i="2" s="1"/>
  <c r="N31" i="2" l="1"/>
  <c r="H32" i="2"/>
  <c r="M32" i="2" s="1"/>
  <c r="Z32" i="2" s="1"/>
  <c r="G33" i="2"/>
  <c r="N32" i="2" l="1"/>
  <c r="H33" i="2"/>
  <c r="M33" i="2" s="1"/>
  <c r="Z33" i="2" s="1"/>
  <c r="AD33" i="2" s="1"/>
  <c r="G34" i="2"/>
  <c r="H34" i="2" s="1"/>
  <c r="AD32" i="2"/>
  <c r="N33" i="2" l="1"/>
  <c r="M34" i="2"/>
  <c r="H36" i="2"/>
  <c r="N34" i="2" l="1"/>
  <c r="M36" i="2"/>
  <c r="Z34" i="2"/>
  <c r="AD34" i="2" l="1"/>
  <c r="AD36" i="2" s="1"/>
  <c r="Z36" i="2"/>
  <c r="C54" i="1"/>
  <c r="C56" i="1" s="1"/>
  <c r="C71" i="1" l="1"/>
  <c r="C72" i="1" s="1"/>
  <c r="C7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frank</author>
  </authors>
  <commentList>
    <comment ref="E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7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 shapeId="0" xr:uid="{00000000-0006-0000-0100-000026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" authorId="0" shapeId="0" xr:uid="{00000000-0006-0000-0100-000028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8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9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 shapeId="0" xr:uid="{00000000-0006-0000-0100-00002C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 shapeId="0" xr:uid="{00000000-0006-0000-0100-00002D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 xr:uid="{00000000-0006-0000-0100-00002E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 shapeId="0" xr:uid="{00000000-0006-0000-0100-00002F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0" authorId="0" shapeId="0" xr:uid="{00000000-0006-0000-0100-000030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00000000-0006-0000-0100-000031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1" authorId="0" shapeId="0" xr:uid="{00000000-0006-0000-0100-000032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1" authorId="0" shapeId="0" xr:uid="{00000000-0006-0000-0100-000033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2" authorId="0" shapeId="0" xr:uid="{00000000-0006-0000-0100-000034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2" authorId="0" shapeId="0" xr:uid="{00000000-0006-0000-0100-000035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2" authorId="0" shapeId="0" xr:uid="{00000000-0006-0000-0100-000036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3" authorId="0" shapeId="0" xr:uid="{00000000-0006-0000-0100-000037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 shapeId="0" xr:uid="{00000000-0006-0000-0100-000038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3" authorId="0" shapeId="0" xr:uid="{00000000-0006-0000-0100-000039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 xr:uid="{00000000-0006-0000-0100-00003A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4" authorId="0" shapeId="0" xr:uid="{00000000-0006-0000-0100-00003B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4" authorId="0" shapeId="0" xr:uid="{00000000-0006-0000-0100-00003C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5" authorId="0" shapeId="0" xr:uid="{00000000-0006-0000-0100-00003D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5" authorId="0" shapeId="0" xr:uid="{00000000-0006-0000-0100-00003E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5" authorId="0" shapeId="0" xr:uid="{00000000-0006-0000-0100-00003F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00000000-0006-0000-0100-000040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6" authorId="0" shapeId="0" xr:uid="{00000000-0006-0000-0100-000041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6" authorId="0" shapeId="0" xr:uid="{00000000-0006-0000-0100-000042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7" authorId="0" shapeId="0" xr:uid="{00000000-0006-0000-0100-000043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7" authorId="0" shapeId="0" xr:uid="{00000000-0006-0000-0100-000044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0" shapeId="0" xr:uid="{00000000-0006-0000-0100-000045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00000000-0006-0000-0100-000046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8" authorId="0" shapeId="0" xr:uid="{00000000-0006-0000-0100-000047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8" authorId="0" shapeId="0" xr:uid="{00000000-0006-0000-0100-000048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9" authorId="0" shapeId="0" xr:uid="{00000000-0006-0000-0100-000049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9" authorId="0" shapeId="0" xr:uid="{00000000-0006-0000-0100-00004A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9" authorId="0" shapeId="0" xr:uid="{00000000-0006-0000-0100-00004B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shapeId="0" xr:uid="{00000000-0006-0000-0100-00004C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0" authorId="0" shapeId="0" xr:uid="{00000000-0006-0000-0100-00004D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0" authorId="0" shapeId="0" xr:uid="{00000000-0006-0000-0100-00004E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1" authorId="0" shapeId="0" xr:uid="{00000000-0006-0000-0100-00004F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1" authorId="0" shapeId="0" xr:uid="{00000000-0006-0000-0100-000050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1" authorId="0" shapeId="0" xr:uid="{00000000-0006-0000-0100-000051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2" authorId="0" shapeId="0" xr:uid="{00000000-0006-0000-0100-000052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2" authorId="0" shapeId="0" xr:uid="{00000000-0006-0000-0100-000053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2" authorId="0" shapeId="0" xr:uid="{00000000-0006-0000-0100-000054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3" authorId="0" shapeId="0" xr:uid="{00000000-0006-0000-0100-000055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 shapeId="0" xr:uid="{00000000-0006-0000-0100-000056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3" authorId="0" shapeId="0" xr:uid="{00000000-0006-0000-0100-000057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4" authorId="0" shapeId="0" xr:uid="{00000000-0006-0000-0100-000058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4" authorId="0" shapeId="0" xr:uid="{00000000-0006-0000-0100-000059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4" authorId="0" shapeId="0" xr:uid="{00000000-0006-0000-0100-00005A000000}">
      <text>
        <r>
          <rPr>
            <b/>
            <sz val="9"/>
            <color indexed="81"/>
            <rFont val="Tahoma"/>
            <family val="2"/>
          </rPr>
          <t>frank: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<sst xmlns="http://schemas.openxmlformats.org/spreadsheetml/2006/main" count="118" uniqueCount="110">
  <si>
    <t>Investering</t>
  </si>
  <si>
    <t>Wp</t>
  </si>
  <si>
    <t>Totaal</t>
  </si>
  <si>
    <t>Per Wp</t>
  </si>
  <si>
    <t>Exclusief BTW</t>
  </si>
  <si>
    <t>Opbrengsten</t>
  </si>
  <si>
    <t>Aflossing</t>
  </si>
  <si>
    <t>Opwekking</t>
  </si>
  <si>
    <t>SDE+</t>
  </si>
  <si>
    <t>Tarief</t>
  </si>
  <si>
    <t>Jaar</t>
  </si>
  <si>
    <t>Totalen</t>
  </si>
  <si>
    <t>Cummulatief</t>
  </si>
  <si>
    <t>Transport</t>
  </si>
  <si>
    <t>Rente</t>
  </si>
  <si>
    <t>Exploitatie</t>
  </si>
  <si>
    <t>Winst</t>
  </si>
  <si>
    <t>Totale kosten</t>
  </si>
  <si>
    <t>EB voordeel</t>
  </si>
  <si>
    <t>Winst incl EB</t>
  </si>
  <si>
    <t>Bij de verwachte opbrangst in het eerste jaar van 91.368 kWh is de opwekking in het 4e jaar 90.000 kWh</t>
  </si>
  <si>
    <t>De eerste 4 jaren daarom maximaal 90.000 kWh aan SDE+ in het overzicht opgenomen</t>
  </si>
  <si>
    <t>Wat in de jaren dat meer dan 90.000 kWh is opgewekt wordt in het 16e jaar via banking verrekend</t>
  </si>
  <si>
    <t>Boerhof</t>
  </si>
  <si>
    <t>7 september 2017</t>
  </si>
  <si>
    <t>Kosten en uitgaven met voorstel EFO</t>
  </si>
  <si>
    <t>Verzekering</t>
  </si>
  <si>
    <t>Bouwleges</t>
  </si>
  <si>
    <t>6 juli 2018</t>
  </si>
  <si>
    <t>Enexis</t>
  </si>
  <si>
    <t>Niet aan de orde</t>
  </si>
  <si>
    <t>Recht van Opstal</t>
  </si>
  <si>
    <t>Budget inclusief de bijkomende kosten</t>
  </si>
  <si>
    <t>Prijs per Wp</t>
  </si>
  <si>
    <t>Vermogen van de zonnepanelen</t>
  </si>
  <si>
    <t>Aantal zonnepanelen oostwest gelegd</t>
  </si>
  <si>
    <t>Vergoeding aan dakeigenaar per paneel per jaar</t>
  </si>
  <si>
    <t>Vergoedingen totaal over 15 jaar gelijk de duur van de regeling</t>
  </si>
  <si>
    <t>Prijs per paneel</t>
  </si>
  <si>
    <t>Oplevering en keuring van het zonnesysteem</t>
  </si>
  <si>
    <t>De deelnemers moeten daardoor meer bijdragen in de investering</t>
  </si>
  <si>
    <t>Maar de deelnemers missen over een aantal panelen de korting op de Energiebelasting</t>
  </si>
  <si>
    <t>Energiebelasting tarief 2018</t>
  </si>
  <si>
    <t>Is voor de dakeigenaar</t>
  </si>
  <si>
    <t>Totale vergoeding per jaar</t>
  </si>
  <si>
    <t>Het aantal zonnepanelen waarover de kosten verdeeld moeten worden is</t>
  </si>
  <si>
    <t>De kosten voor de deelnemers per zonnepaneel wordt daarmee iets hoger</t>
  </si>
  <si>
    <t>Gemiddelde teruggave Energiebelasting per jaar totaal en per paneel</t>
  </si>
  <si>
    <t>Gecorrigeerde teruggave Energiebelasting per jaar per paneel</t>
  </si>
  <si>
    <t>In het eerste jaar van de opwekking is de teruggave Energiebelasting hoger</t>
  </si>
  <si>
    <t>Exploitatiekosten</t>
  </si>
  <si>
    <t>OZB bij grondgebonden systemen</t>
  </si>
  <si>
    <t>Monitoring en schoonmaak</t>
  </si>
  <si>
    <t>Huur van de grond of dak</t>
  </si>
  <si>
    <t>Totaal van de exploitatiekosten</t>
  </si>
  <si>
    <t>Opwekking kWh in het eerste jaar per paneel</t>
  </si>
  <si>
    <t>Opwekking kWh gemiddeld over 15 jaar per paneel</t>
  </si>
  <si>
    <t>Niet aan de orde bij daksysteem</t>
  </si>
  <si>
    <t>Reserveren omvormers</t>
  </si>
  <si>
    <t>Niet aan de orde is een daksysteem</t>
  </si>
  <si>
    <t>Niet aan de orde SolarEdge heeft lange productgarantie</t>
  </si>
  <si>
    <t xml:space="preserve">Kosten meetdienst per jaar </t>
  </si>
  <si>
    <t>Zekeringen aanpassen</t>
  </si>
  <si>
    <t>Vanaf 3x80A</t>
  </si>
  <si>
    <t>Constructief dakonderzoek</t>
  </si>
  <si>
    <t>Eenmalige kosten meetbedrijf voor MELOA aansluiting</t>
  </si>
  <si>
    <t>Het vermogen van het systeem</t>
  </si>
  <si>
    <t>Kosten exploitatie uitgedrukt in eurocent per kWh van de gemiddelde opwekking</t>
  </si>
  <si>
    <t>Opbrengst uit verkoop elektra minus exploitatiekosten</t>
  </si>
  <si>
    <r>
      <t>Opbrengst verkoop elektra aan een energiebedrijf naar de keuze van de co</t>
    </r>
    <r>
      <rPr>
        <sz val="11"/>
        <color theme="1"/>
        <rFont val="Calibri"/>
        <family val="2"/>
      </rPr>
      <t>ö</t>
    </r>
    <r>
      <rPr>
        <sz val="11"/>
        <color theme="1"/>
        <rFont val="Calibri"/>
        <family val="2"/>
        <scheme val="minor"/>
      </rPr>
      <t>peratie</t>
    </r>
  </si>
  <si>
    <r>
      <t>Een gedeelte uit de verkoop van het elektra voor de co</t>
    </r>
    <r>
      <rPr>
        <sz val="11"/>
        <color theme="1"/>
        <rFont val="Calibri"/>
        <family val="2"/>
      </rPr>
      <t>öperatie</t>
    </r>
  </si>
  <si>
    <t>Een gedeelte uit de verkoop van het elektra voor de deelnemers</t>
  </si>
  <si>
    <t>Directe opbrengsten voor de deelnemers</t>
  </si>
  <si>
    <t>Indirecte opbrengsten voor de deelnemers</t>
  </si>
  <si>
    <t>Een gedeelte uit de verkoop van het elektra</t>
  </si>
  <si>
    <t>Terugverdientijd met alleen de korting op de Energiebelasting</t>
  </si>
  <si>
    <t>Afgekocht met schenking panelen</t>
  </si>
  <si>
    <t>Totaal systeemvermogen</t>
  </si>
  <si>
    <t>Investering de huur in een aantal zonnepanelen gelijk de totale vergoeding</t>
  </si>
  <si>
    <t>Opbrengst per paneel uit de teruggave van de EB en een deel van de verkoop van de elektra</t>
  </si>
  <si>
    <t>Met stringomvormers</t>
  </si>
  <si>
    <t>Bij stringomvormers een minderprijs</t>
  </si>
  <si>
    <t>Opwekking kWh in het eerste jaar is 85% vanwege de oostwest ligging</t>
  </si>
  <si>
    <t>Niet nodig is op gerekend</t>
  </si>
  <si>
    <t>Afronden, 3 panelen per bedrijf</t>
  </si>
  <si>
    <t>Registreren opwekking voor EB</t>
  </si>
  <si>
    <r>
      <t>Voor de PCR co</t>
    </r>
    <r>
      <rPr>
        <sz val="11"/>
        <rFont val="Calibri"/>
        <family val="2"/>
      </rPr>
      <t>öperatie</t>
    </r>
  </si>
  <si>
    <t>Voor de deelnemers</t>
  </si>
  <si>
    <t>Terugverdientijd met de korting op de Energiebelasting en een deel uit verkoop elektra</t>
  </si>
  <si>
    <t>Opwekking kWh gemiddeld over 15 jaar, degeneratie 0,35% per jaar</t>
  </si>
  <si>
    <t>Opbrengsten dakverhuurder</t>
  </si>
  <si>
    <t>per verhuurder</t>
  </si>
  <si>
    <r>
      <t>Opbrengsten PCR co</t>
    </r>
    <r>
      <rPr>
        <b/>
        <sz val="11"/>
        <color theme="1"/>
        <rFont val="Calibri"/>
        <family val="2"/>
      </rPr>
      <t>öperatie</t>
    </r>
  </si>
  <si>
    <t>Opbrengst uit verkoop elektra voor de exploitatie</t>
  </si>
  <si>
    <t>Netto opbrengst uit de verkoop van het elektra</t>
  </si>
  <si>
    <t>Klantvergoeding bij 232 - 12 = 220 is 22 deelmemers</t>
  </si>
  <si>
    <r>
      <t xml:space="preserve">Klantvergoeding </t>
    </r>
    <r>
      <rPr>
        <sz val="11"/>
        <rFont val="Calibri"/>
        <family val="2"/>
      </rPr>
      <t>€ 30,= per jaar</t>
    </r>
  </si>
  <si>
    <t>Interne werkzaamheden t/m meter</t>
  </si>
  <si>
    <t>Leveren en aanbrengen zonnesysteem</t>
  </si>
  <si>
    <t>Maar geen lange productgarantie</t>
  </si>
  <si>
    <r>
      <t>Totale opbrengst PCR co</t>
    </r>
    <r>
      <rPr>
        <b/>
        <sz val="11"/>
        <color theme="1"/>
        <rFont val="Calibri"/>
        <family val="2"/>
      </rPr>
      <t>öperatie</t>
    </r>
  </si>
  <si>
    <t>Per jaar</t>
  </si>
  <si>
    <t>Over de gemiddelde opwekking alleen de EB</t>
  </si>
  <si>
    <t>Op het eerste jaar van opwekking alleen de EB</t>
  </si>
  <si>
    <r>
      <t>Ontzorgingsbudget voor de co</t>
    </r>
    <r>
      <rPr>
        <sz val="11"/>
        <color theme="1"/>
        <rFont val="Calibri"/>
        <family val="2"/>
      </rPr>
      <t>ö</t>
    </r>
    <r>
      <rPr>
        <sz val="11"/>
        <color theme="1"/>
        <rFont val="Calibri"/>
        <family val="2"/>
        <scheme val="minor"/>
      </rPr>
      <t>rdinatie e.d. door derden</t>
    </r>
  </si>
  <si>
    <t>Omgevingsvergunning (geen wijziging van de bestemming)</t>
  </si>
  <si>
    <r>
      <t>Oprichten PCR co</t>
    </r>
    <r>
      <rPr>
        <sz val="11"/>
        <rFont val="Calibri"/>
        <family val="2"/>
      </rPr>
      <t>ö</t>
    </r>
    <r>
      <rPr>
        <sz val="11"/>
        <rFont val="Calibri"/>
        <family val="2"/>
        <scheme val="minor"/>
      </rPr>
      <t>peratie, onder co</t>
    </r>
    <r>
      <rPr>
        <sz val="11"/>
        <rFont val="Calibri"/>
        <family val="2"/>
      </rPr>
      <t>öperatie</t>
    </r>
    <r>
      <rPr>
        <sz val="11"/>
        <rFont val="Calibri"/>
        <family val="2"/>
        <scheme val="minor"/>
      </rPr>
      <t xml:space="preserve"> EZ hangen</t>
    </r>
  </si>
  <si>
    <t>Misschien subsidie gemeente</t>
  </si>
  <si>
    <t>Postcoderoosproject - Zonneschijn</t>
  </si>
  <si>
    <t>Budget, poly panelen met omvormers van 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</si>
</sst>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164" formatCode="#,##0_ ;\-#,##0\ "/>
    <numFmt numFmtId="165" formatCode="_ &quot;€&quot;\ * #,##0.000_ ;_ &quot;€&quot;\ * \-#,##0.000_ ;_ &quot;€&quot;\ * &quot;-&quot;???_ ;_ @_ "/>
    <numFmt numFmtId="166" formatCode="0.0%"/>
    <numFmt numFmtId="167" formatCode="_ &quot;€&quot;\ * #,##0.0000_ ;_ &quot;€&quot;\ * \-#,##0.0000_ ;_ &quot;€&quot;\ * &quot;-&quot;????_ ;_ @_ "/>
    <numFmt numFmtId="168" formatCode="#,##0.00_ ;\-#,##0.00\ "/>
    <numFmt numFmtId="169" formatCode="#,##0.0_ ;\-#,##0.0\ "/>
    <numFmt numFmtId="170" formatCode="_ &quot;€&quot;\ * #,##0.00000_ ;_ &quot;€&quot;\ * \-#,##0.00000_ ;_ &quot;€&quot;\ * &quot;-&quot;?????_ ;_ @_ 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/>
    <xf numFmtId="44" fontId="0" fillId="0" borderId="0" xfId="0" applyNumberFormat="1"/>
    <xf numFmtId="164" fontId="0" fillId="0" borderId="0" xfId="0" applyNumberFormat="1"/>
    <xf numFmtId="1" fontId="0" fillId="0" borderId="0" xfId="0" applyNumberFormat="1"/>
    <xf numFmtId="3" fontId="0" fillId="0" borderId="0" xfId="0" applyNumberFormat="1"/>
    <xf numFmtId="166" fontId="0" fillId="0" borderId="0" xfId="0" applyNumberFormat="1"/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Font="1"/>
    <xf numFmtId="9" fontId="0" fillId="0" borderId="0" xfId="0" applyNumberFormat="1" applyFont="1"/>
    <xf numFmtId="42" fontId="0" fillId="0" borderId="0" xfId="0" applyNumberFormat="1"/>
    <xf numFmtId="10" fontId="0" fillId="0" borderId="0" xfId="0" applyNumberFormat="1"/>
    <xf numFmtId="42" fontId="4" fillId="0" borderId="0" xfId="0" applyNumberFormat="1" applyFont="1"/>
    <xf numFmtId="42" fontId="0" fillId="0" borderId="0" xfId="0" applyNumberFormat="1" applyFont="1"/>
    <xf numFmtId="9" fontId="0" fillId="0" borderId="0" xfId="0" applyNumberFormat="1"/>
    <xf numFmtId="0" fontId="5" fillId="2" borderId="0" xfId="0" applyFont="1" applyFill="1"/>
    <xf numFmtId="49" fontId="5" fillId="2" borderId="0" xfId="0" applyNumberFormat="1" applyFont="1" applyFill="1" applyAlignment="1">
      <alignment horizontal="right"/>
    </xf>
    <xf numFmtId="0" fontId="6" fillId="0" borderId="0" xfId="0" applyFont="1"/>
    <xf numFmtId="42" fontId="6" fillId="0" borderId="0" xfId="0" applyNumberFormat="1" applyFont="1"/>
    <xf numFmtId="165" fontId="6" fillId="0" borderId="0" xfId="0" applyNumberFormat="1" applyFont="1"/>
    <xf numFmtId="0" fontId="7" fillId="0" borderId="0" xfId="0" applyFont="1"/>
    <xf numFmtId="42" fontId="7" fillId="0" borderId="0" xfId="0" applyNumberFormat="1" applyFont="1"/>
    <xf numFmtId="167" fontId="0" fillId="0" borderId="0" xfId="0" applyNumberFormat="1"/>
    <xf numFmtId="0" fontId="0" fillId="0" borderId="1" xfId="0" applyBorder="1"/>
    <xf numFmtId="3" fontId="0" fillId="0" borderId="1" xfId="0" applyNumberFormat="1" applyBorder="1"/>
    <xf numFmtId="3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right"/>
    </xf>
    <xf numFmtId="42" fontId="0" fillId="0" borderId="1" xfId="0" applyNumberFormat="1" applyBorder="1"/>
    <xf numFmtId="0" fontId="8" fillId="0" borderId="0" xfId="0" applyFont="1"/>
    <xf numFmtId="3" fontId="9" fillId="0" borderId="0" xfId="0" applyNumberFormat="1" applyFont="1" applyAlignment="1">
      <alignment horizontal="right"/>
    </xf>
    <xf numFmtId="42" fontId="8" fillId="0" borderId="0" xfId="0" applyNumberFormat="1" applyFont="1"/>
    <xf numFmtId="42" fontId="10" fillId="0" borderId="0" xfId="0" applyNumberFormat="1" applyFont="1"/>
    <xf numFmtId="0" fontId="10" fillId="0" borderId="0" xfId="0" applyFont="1"/>
    <xf numFmtId="0" fontId="11" fillId="0" borderId="0" xfId="0" applyFont="1"/>
    <xf numFmtId="0" fontId="11" fillId="3" borderId="0" xfId="0" applyFont="1" applyFill="1"/>
    <xf numFmtId="42" fontId="11" fillId="3" borderId="0" xfId="0" applyNumberFormat="1" applyFont="1" applyFill="1"/>
    <xf numFmtId="0" fontId="5" fillId="0" borderId="1" xfId="0" applyFont="1" applyBorder="1"/>
    <xf numFmtId="0" fontId="12" fillId="2" borderId="0" xfId="0" applyFont="1" applyFill="1"/>
    <xf numFmtId="0" fontId="5" fillId="2" borderId="0" xfId="0" applyFont="1" applyFill="1" applyBorder="1"/>
    <xf numFmtId="0" fontId="0" fillId="0" borderId="0" xfId="0" applyBorder="1"/>
    <xf numFmtId="3" fontId="0" fillId="4" borderId="0" xfId="0" applyNumberFormat="1" applyFill="1"/>
    <xf numFmtId="0" fontId="6" fillId="0" borderId="0" xfId="0" applyFont="1" applyFill="1"/>
    <xf numFmtId="3" fontId="7" fillId="0" borderId="0" xfId="0" applyNumberFormat="1" applyFont="1" applyAlignment="1">
      <alignment horizontal="right"/>
    </xf>
    <xf numFmtId="44" fontId="7" fillId="0" borderId="0" xfId="0" applyNumberFormat="1" applyFont="1"/>
    <xf numFmtId="168" fontId="0" fillId="0" borderId="0" xfId="0" applyNumberFormat="1"/>
    <xf numFmtId="44" fontId="0" fillId="0" borderId="0" xfId="0" applyNumberFormat="1" applyFont="1"/>
    <xf numFmtId="165" fontId="0" fillId="0" borderId="0" xfId="0" applyNumberFormat="1" applyFont="1"/>
    <xf numFmtId="44" fontId="4" fillId="0" borderId="0" xfId="0" applyNumberFormat="1" applyFont="1"/>
    <xf numFmtId="1" fontId="4" fillId="0" borderId="0" xfId="0" applyNumberFormat="1" applyFont="1"/>
    <xf numFmtId="169" fontId="0" fillId="0" borderId="0" xfId="0" applyNumberFormat="1"/>
    <xf numFmtId="169" fontId="4" fillId="0" borderId="0" xfId="0" applyNumberFormat="1" applyFont="1"/>
    <xf numFmtId="1" fontId="0" fillId="0" borderId="0" xfId="0" applyNumberFormat="1" applyFont="1"/>
    <xf numFmtId="166" fontId="0" fillId="0" borderId="0" xfId="0" applyNumberFormat="1" applyFont="1"/>
    <xf numFmtId="49" fontId="14" fillId="2" borderId="0" xfId="0" applyNumberFormat="1" applyFont="1" applyFill="1" applyAlignment="1">
      <alignment horizontal="right"/>
    </xf>
    <xf numFmtId="9" fontId="6" fillId="0" borderId="0" xfId="0" applyNumberFormat="1" applyFont="1"/>
    <xf numFmtId="164" fontId="6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15" fillId="3" borderId="0" xfId="0" applyFont="1" applyFill="1" applyAlignment="1">
      <alignment horizontal="right"/>
    </xf>
    <xf numFmtId="170" fontId="0" fillId="0" borderId="0" xfId="0" applyNumberFormat="1" applyFont="1"/>
    <xf numFmtId="165" fontId="4" fillId="0" borderId="0" xfId="0" applyNumberFormat="1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5954</xdr:rowOff>
    </xdr:from>
    <xdr:to>
      <xdr:col>0</xdr:col>
      <xdr:colOff>1768078</xdr:colOff>
      <xdr:row>8</xdr:row>
      <xdr:rowOff>160735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16D85F31-4183-4C50-B129-5F49D005B9B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50" b="7345"/>
        <a:stretch/>
      </xdr:blipFill>
      <xdr:spPr>
        <a:xfrm>
          <a:off x="0" y="636985"/>
          <a:ext cx="1768078" cy="916781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</xdr:colOff>
      <xdr:row>10</xdr:row>
      <xdr:rowOff>71437</xdr:rowOff>
    </xdr:from>
    <xdr:to>
      <xdr:col>0</xdr:col>
      <xdr:colOff>1774031</xdr:colOff>
      <xdr:row>15</xdr:row>
      <xdr:rowOff>91201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64555502-EEE1-45B2-A793-2F494A3A9FA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" y="1750218"/>
          <a:ext cx="1762125" cy="9722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23812</xdr:rowOff>
    </xdr:from>
    <xdr:to>
      <xdr:col>0</xdr:col>
      <xdr:colOff>1607344</xdr:colOff>
      <xdr:row>20</xdr:row>
      <xdr:rowOff>160734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CC9BC8B-BADE-43CC-A560-2E0431DA190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45593"/>
          <a:ext cx="1607344" cy="898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topLeftCell="A64" zoomScale="160" zoomScaleNormal="160" workbookViewId="0">
      <selection activeCell="B10" sqref="B10"/>
    </sheetView>
  </sheetViews>
  <sheetFormatPr defaultRowHeight="15" x14ac:dyDescent="0.25"/>
  <cols>
    <col min="1" max="1" width="28.42578125" customWidth="1"/>
    <col min="2" max="2" width="48.85546875" customWidth="1"/>
    <col min="3" max="3" width="11.85546875" customWidth="1"/>
    <col min="4" max="4" width="11.140625" customWidth="1"/>
    <col min="5" max="5" width="1.7109375" customWidth="1"/>
    <col min="6" max="6" width="28.42578125" style="18" customWidth="1"/>
    <col min="7" max="7" width="11.140625" customWidth="1"/>
  </cols>
  <sheetData>
    <row r="1" spans="1:6" s="1" customFormat="1" ht="20.100000000000001" customHeight="1" x14ac:dyDescent="0.3">
      <c r="A1" s="16" t="s">
        <v>108</v>
      </c>
      <c r="B1" s="16"/>
      <c r="C1" s="16"/>
      <c r="D1" s="16"/>
      <c r="E1" s="16"/>
      <c r="F1" s="54" t="s">
        <v>28</v>
      </c>
    </row>
    <row r="2" spans="1:6" ht="7.5" customHeight="1" x14ac:dyDescent="0.25"/>
    <row r="3" spans="1:6" s="7" customFormat="1" ht="15" customHeight="1" x14ac:dyDescent="0.25">
      <c r="A3" s="7" t="s">
        <v>0</v>
      </c>
      <c r="B3" s="7" t="s">
        <v>109</v>
      </c>
      <c r="C3" s="22">
        <f>+C5*C9</f>
        <v>63336</v>
      </c>
      <c r="D3" s="21"/>
      <c r="E3" s="21"/>
      <c r="F3" s="21" t="s">
        <v>4</v>
      </c>
    </row>
    <row r="4" spans="1:6" ht="7.5" customHeight="1" x14ac:dyDescent="0.25">
      <c r="C4" s="11"/>
    </row>
    <row r="5" spans="1:6" x14ac:dyDescent="0.25">
      <c r="B5" t="s">
        <v>98</v>
      </c>
      <c r="C5" s="2">
        <v>0.84</v>
      </c>
      <c r="D5" t="s">
        <v>3</v>
      </c>
      <c r="F5" s="18" t="s">
        <v>80</v>
      </c>
    </row>
    <row r="6" spans="1:6" x14ac:dyDescent="0.25">
      <c r="B6" t="s">
        <v>81</v>
      </c>
      <c r="C6" s="2">
        <v>0.06</v>
      </c>
      <c r="D6" t="s">
        <v>3</v>
      </c>
      <c r="F6" s="18" t="s">
        <v>99</v>
      </c>
    </row>
    <row r="7" spans="1:6" x14ac:dyDescent="0.25">
      <c r="B7" t="s">
        <v>35</v>
      </c>
      <c r="C7" s="3">
        <v>232</v>
      </c>
    </row>
    <row r="8" spans="1:6" x14ac:dyDescent="0.25">
      <c r="B8" t="s">
        <v>34</v>
      </c>
      <c r="C8" s="3">
        <v>325</v>
      </c>
      <c r="D8" t="s">
        <v>1</v>
      </c>
      <c r="F8" s="55"/>
    </row>
    <row r="9" spans="1:6" x14ac:dyDescent="0.25">
      <c r="B9" t="s">
        <v>77</v>
      </c>
      <c r="C9" s="3">
        <f>+C7*C8</f>
        <v>75400</v>
      </c>
      <c r="F9" s="55"/>
    </row>
    <row r="10" spans="1:6" ht="7.5" customHeight="1" x14ac:dyDescent="0.25"/>
    <row r="11" spans="1:6" x14ac:dyDescent="0.25">
      <c r="B11" t="s">
        <v>29</v>
      </c>
      <c r="C11" s="11">
        <v>250</v>
      </c>
      <c r="F11" s="18" t="s">
        <v>62</v>
      </c>
    </row>
    <row r="12" spans="1:6" x14ac:dyDescent="0.25">
      <c r="B12" t="s">
        <v>105</v>
      </c>
      <c r="C12" s="11"/>
      <c r="F12" s="18" t="s">
        <v>30</v>
      </c>
    </row>
    <row r="13" spans="1:6" x14ac:dyDescent="0.25">
      <c r="B13" s="18" t="s">
        <v>27</v>
      </c>
      <c r="C13" s="19"/>
      <c r="D13" s="18"/>
      <c r="E13" s="18"/>
      <c r="F13" s="18" t="s">
        <v>30</v>
      </c>
    </row>
    <row r="14" spans="1:6" x14ac:dyDescent="0.25">
      <c r="B14" s="18" t="s">
        <v>65</v>
      </c>
      <c r="C14" s="19">
        <v>150</v>
      </c>
      <c r="D14" s="18"/>
      <c r="E14" s="18"/>
      <c r="F14" s="18" t="s">
        <v>63</v>
      </c>
    </row>
    <row r="15" spans="1:6" s="18" customFormat="1" x14ac:dyDescent="0.25">
      <c r="B15" s="18" t="s">
        <v>31</v>
      </c>
      <c r="C15" s="19">
        <v>750</v>
      </c>
      <c r="F15" s="42" t="s">
        <v>107</v>
      </c>
    </row>
    <row r="16" spans="1:6" s="18" customFormat="1" x14ac:dyDescent="0.25">
      <c r="B16" s="18" t="s">
        <v>106</v>
      </c>
      <c r="C16" s="19">
        <v>750</v>
      </c>
      <c r="F16" s="42" t="s">
        <v>107</v>
      </c>
    </row>
    <row r="17" spans="1:6" x14ac:dyDescent="0.25">
      <c r="B17" t="s">
        <v>104</v>
      </c>
      <c r="C17" s="11">
        <f>+C3*D17</f>
        <v>3166.8</v>
      </c>
      <c r="D17" s="15">
        <v>0.05</v>
      </c>
      <c r="E17" s="12"/>
    </row>
    <row r="18" spans="1:6" x14ac:dyDescent="0.25">
      <c r="B18" s="18" t="s">
        <v>97</v>
      </c>
      <c r="C18" s="11">
        <v>1000</v>
      </c>
      <c r="D18" s="15"/>
      <c r="E18" s="12"/>
    </row>
    <row r="19" spans="1:6" x14ac:dyDescent="0.25">
      <c r="B19" s="18" t="s">
        <v>64</v>
      </c>
      <c r="C19" s="11"/>
      <c r="D19" s="15"/>
      <c r="E19" s="12"/>
      <c r="F19" s="18" t="s">
        <v>83</v>
      </c>
    </row>
    <row r="20" spans="1:6" x14ac:dyDescent="0.25">
      <c r="B20" s="18" t="s">
        <v>39</v>
      </c>
      <c r="C20" s="19">
        <v>250</v>
      </c>
      <c r="D20" s="18"/>
      <c r="E20" s="18"/>
    </row>
    <row r="21" spans="1:6" s="9" customFormat="1" x14ac:dyDescent="0.25">
      <c r="B21" s="9" t="s">
        <v>2</v>
      </c>
      <c r="C21" s="14">
        <f>SUM(C11:C20)</f>
        <v>6316.8</v>
      </c>
      <c r="F21" s="18"/>
    </row>
    <row r="22" spans="1:6" ht="7.5" customHeight="1" x14ac:dyDescent="0.25">
      <c r="C22" s="11"/>
    </row>
    <row r="23" spans="1:6" s="7" customFormat="1" x14ac:dyDescent="0.25">
      <c r="A23" s="7" t="s">
        <v>0</v>
      </c>
      <c r="B23" s="7" t="s">
        <v>32</v>
      </c>
      <c r="C23" s="22">
        <f>+C3+C21</f>
        <v>69652.800000000003</v>
      </c>
      <c r="D23" s="44">
        <f>+C23/C9</f>
        <v>0.92377718832891254</v>
      </c>
      <c r="E23" s="21"/>
      <c r="F23" s="21" t="s">
        <v>33</v>
      </c>
    </row>
    <row r="24" spans="1:6" s="7" customFormat="1" x14ac:dyDescent="0.25">
      <c r="C24" s="22"/>
      <c r="D24" s="44">
        <f>+D23*C8</f>
        <v>300.22758620689655</v>
      </c>
      <c r="E24" s="21"/>
      <c r="F24" s="21" t="s">
        <v>38</v>
      </c>
    </row>
    <row r="25" spans="1:6" ht="7.5" customHeight="1" x14ac:dyDescent="0.25">
      <c r="C25" s="11"/>
    </row>
    <row r="26" spans="1:6" x14ac:dyDescent="0.25">
      <c r="A26" t="s">
        <v>66</v>
      </c>
      <c r="C26" s="5">
        <f>+C9</f>
        <v>75400</v>
      </c>
      <c r="D26" s="4"/>
      <c r="E26" s="4"/>
      <c r="F26" s="56"/>
    </row>
    <row r="27" spans="1:6" x14ac:dyDescent="0.25">
      <c r="A27" t="s">
        <v>82</v>
      </c>
      <c r="C27" s="5">
        <f>+D27*C26</f>
        <v>64090</v>
      </c>
      <c r="D27" s="6">
        <v>0.85</v>
      </c>
      <c r="E27" s="6"/>
    </row>
    <row r="28" spans="1:6" x14ac:dyDescent="0.25">
      <c r="A28" t="s">
        <v>89</v>
      </c>
      <c r="C28" s="5">
        <f>+C27*D28</f>
        <v>62487.75</v>
      </c>
      <c r="D28" s="6">
        <v>0.97499999999999998</v>
      </c>
      <c r="E28" s="6"/>
      <c r="F28" s="55"/>
    </row>
    <row r="29" spans="1:6" x14ac:dyDescent="0.25">
      <c r="A29" t="s">
        <v>55</v>
      </c>
      <c r="C29" s="5">
        <f>+C27/C7</f>
        <v>276.25</v>
      </c>
      <c r="D29" s="6"/>
      <c r="E29" s="6"/>
    </row>
    <row r="30" spans="1:6" x14ac:dyDescent="0.25">
      <c r="A30" t="s">
        <v>56</v>
      </c>
      <c r="C30" s="5">
        <f>+C28/C7</f>
        <v>269.34375</v>
      </c>
      <c r="D30" s="6"/>
      <c r="E30" s="6"/>
    </row>
    <row r="31" spans="1:6" ht="7.5" customHeight="1" x14ac:dyDescent="0.25"/>
    <row r="32" spans="1:6" x14ac:dyDescent="0.25">
      <c r="A32" t="s">
        <v>36</v>
      </c>
      <c r="C32" s="2">
        <v>1</v>
      </c>
      <c r="D32" s="4"/>
      <c r="E32" s="4"/>
      <c r="F32" s="56"/>
    </row>
    <row r="33" spans="1:6" x14ac:dyDescent="0.25">
      <c r="A33" t="s">
        <v>44</v>
      </c>
      <c r="C33" s="11">
        <f>+C32*C7</f>
        <v>232</v>
      </c>
      <c r="D33" s="4"/>
      <c r="E33" s="4"/>
      <c r="F33" s="56"/>
    </row>
    <row r="34" spans="1:6" x14ac:dyDescent="0.25">
      <c r="A34" t="s">
        <v>37</v>
      </c>
      <c r="C34" s="11">
        <f>+C33*15</f>
        <v>3480</v>
      </c>
      <c r="D34" s="4"/>
      <c r="E34" s="4"/>
      <c r="F34" s="56"/>
    </row>
    <row r="35" spans="1:6" x14ac:dyDescent="0.25">
      <c r="A35" t="s">
        <v>78</v>
      </c>
      <c r="C35" s="45">
        <f>+C34/D24</f>
        <v>11.59120667080146</v>
      </c>
      <c r="D35" s="4">
        <v>12</v>
      </c>
      <c r="E35" s="4"/>
      <c r="F35" s="56" t="s">
        <v>84</v>
      </c>
    </row>
    <row r="36" spans="1:6" x14ac:dyDescent="0.25">
      <c r="A36" t="s">
        <v>40</v>
      </c>
      <c r="C36" s="11">
        <f>+D24*D35</f>
        <v>3602.7310344827583</v>
      </c>
      <c r="D36" s="4"/>
      <c r="E36" s="4"/>
      <c r="F36" s="56"/>
    </row>
    <row r="37" spans="1:6" x14ac:dyDescent="0.25">
      <c r="A37" t="s">
        <v>45</v>
      </c>
      <c r="C37" s="3">
        <v>220</v>
      </c>
      <c r="D37" s="4"/>
      <c r="E37" s="4"/>
      <c r="F37" s="56"/>
    </row>
    <row r="38" spans="1:6" ht="7.5" customHeight="1" x14ac:dyDescent="0.25"/>
    <row r="39" spans="1:6" s="7" customFormat="1" x14ac:dyDescent="0.25">
      <c r="A39" s="7" t="s">
        <v>46</v>
      </c>
      <c r="C39" s="48">
        <f>+C23/C37</f>
        <v>316.60363636363638</v>
      </c>
      <c r="D39" s="49"/>
      <c r="E39" s="49"/>
      <c r="F39" s="57"/>
    </row>
    <row r="40" spans="1:6" ht="7.5" customHeight="1" x14ac:dyDescent="0.25"/>
    <row r="41" spans="1:6" s="34" customFormat="1" ht="15" customHeight="1" x14ac:dyDescent="0.25">
      <c r="A41" s="35" t="s">
        <v>50</v>
      </c>
      <c r="B41" s="35"/>
      <c r="C41" s="36"/>
      <c r="D41" s="35"/>
      <c r="E41" s="35"/>
      <c r="F41" s="58"/>
    </row>
    <row r="42" spans="1:6" ht="7.5" customHeight="1" x14ac:dyDescent="0.25"/>
    <row r="43" spans="1:6" s="9" customFormat="1" x14ac:dyDescent="0.25">
      <c r="A43" s="9" t="s">
        <v>61</v>
      </c>
      <c r="C43" s="46">
        <v>200</v>
      </c>
      <c r="D43" s="52"/>
      <c r="E43" s="52"/>
      <c r="F43" s="56" t="s">
        <v>85</v>
      </c>
    </row>
    <row r="44" spans="1:6" s="9" customFormat="1" x14ac:dyDescent="0.25">
      <c r="A44" s="9" t="s">
        <v>26</v>
      </c>
      <c r="C44" s="46">
        <f>+C3*D44</f>
        <v>190.00800000000001</v>
      </c>
      <c r="D44" s="53">
        <v>3.0000000000000001E-3</v>
      </c>
      <c r="E44" s="52"/>
      <c r="F44" s="56"/>
    </row>
    <row r="45" spans="1:6" s="9" customFormat="1" x14ac:dyDescent="0.25">
      <c r="A45" s="9" t="s">
        <v>51</v>
      </c>
      <c r="C45" s="46"/>
      <c r="D45" s="52"/>
      <c r="E45" s="52"/>
      <c r="F45" s="56" t="s">
        <v>57</v>
      </c>
    </row>
    <row r="46" spans="1:6" s="9" customFormat="1" x14ac:dyDescent="0.25">
      <c r="A46" s="9" t="s">
        <v>52</v>
      </c>
      <c r="C46" s="46">
        <v>300</v>
      </c>
      <c r="D46" s="52"/>
      <c r="E46" s="52"/>
      <c r="F46" s="56"/>
    </row>
    <row r="47" spans="1:6" s="9" customFormat="1" x14ac:dyDescent="0.25">
      <c r="A47" s="9" t="s">
        <v>53</v>
      </c>
      <c r="B47" s="9" t="s">
        <v>59</v>
      </c>
      <c r="C47" s="46"/>
      <c r="D47" s="52"/>
      <c r="E47" s="52"/>
      <c r="F47" s="56" t="s">
        <v>76</v>
      </c>
    </row>
    <row r="48" spans="1:6" s="9" customFormat="1" x14ac:dyDescent="0.25">
      <c r="A48" s="18" t="s">
        <v>58</v>
      </c>
      <c r="B48" s="9" t="s">
        <v>60</v>
      </c>
      <c r="C48" s="46"/>
      <c r="D48" s="52"/>
      <c r="E48" s="52"/>
      <c r="F48" s="56"/>
    </row>
    <row r="49" spans="1:6" ht="7.5" customHeight="1" x14ac:dyDescent="0.25"/>
    <row r="50" spans="1:6" s="7" customFormat="1" x14ac:dyDescent="0.25">
      <c r="A50" s="7" t="s">
        <v>54</v>
      </c>
      <c r="C50" s="48">
        <f>SUM(C43:C48)</f>
        <v>690.00800000000004</v>
      </c>
      <c r="D50" s="49"/>
      <c r="E50" s="49"/>
      <c r="F50" s="57"/>
    </row>
    <row r="51" spans="1:6" ht="7.5" customHeight="1" x14ac:dyDescent="0.25"/>
    <row r="52" spans="1:6" s="9" customFormat="1" x14ac:dyDescent="0.25">
      <c r="A52" s="9" t="s">
        <v>67</v>
      </c>
      <c r="C52" s="47">
        <f>+C50/C28</f>
        <v>1.1042292289288701E-2</v>
      </c>
      <c r="D52" s="52"/>
      <c r="E52" s="52"/>
      <c r="F52" s="56" t="s">
        <v>86</v>
      </c>
    </row>
    <row r="53" spans="1:6" s="9" customFormat="1" x14ac:dyDescent="0.25">
      <c r="A53" s="9" t="s">
        <v>69</v>
      </c>
      <c r="C53" s="47">
        <v>3.5999999999999997E-2</v>
      </c>
      <c r="D53" s="52"/>
      <c r="E53" s="52"/>
      <c r="F53" s="56"/>
    </row>
    <row r="54" spans="1:6" s="9" customFormat="1" x14ac:dyDescent="0.25">
      <c r="A54" s="9" t="s">
        <v>68</v>
      </c>
      <c r="C54" s="47">
        <f>+C53-C52</f>
        <v>2.4957707710711298E-2</v>
      </c>
      <c r="D54" s="52"/>
      <c r="E54" s="52"/>
      <c r="F54" s="56"/>
    </row>
    <row r="55" spans="1:6" s="9" customFormat="1" x14ac:dyDescent="0.25">
      <c r="A55" s="9" t="s">
        <v>70</v>
      </c>
      <c r="C55" s="47">
        <v>0.01</v>
      </c>
      <c r="D55" s="10"/>
      <c r="E55" s="52"/>
      <c r="F55" s="56" t="s">
        <v>86</v>
      </c>
    </row>
    <row r="56" spans="1:6" s="9" customFormat="1" x14ac:dyDescent="0.25">
      <c r="A56" s="9" t="s">
        <v>71</v>
      </c>
      <c r="C56" s="47">
        <f>+C54-C55</f>
        <v>1.4957707710711298E-2</v>
      </c>
      <c r="D56" s="10"/>
      <c r="E56" s="52"/>
      <c r="F56" s="56" t="s">
        <v>87</v>
      </c>
    </row>
    <row r="57" spans="1:6" ht="7.5" customHeight="1" x14ac:dyDescent="0.25"/>
    <row r="58" spans="1:6" s="34" customFormat="1" ht="15" customHeight="1" x14ac:dyDescent="0.25">
      <c r="A58" s="35" t="s">
        <v>5</v>
      </c>
      <c r="B58" s="35"/>
      <c r="C58" s="36"/>
      <c r="D58" s="35"/>
      <c r="E58" s="35"/>
      <c r="F58" s="58"/>
    </row>
    <row r="59" spans="1:6" ht="7.5" customHeight="1" x14ac:dyDescent="0.25"/>
    <row r="60" spans="1:6" s="7" customFormat="1" x14ac:dyDescent="0.25">
      <c r="A60" s="7" t="s">
        <v>72</v>
      </c>
      <c r="C60" s="51"/>
      <c r="F60" s="21"/>
    </row>
    <row r="61" spans="1:6" ht="7.5" customHeight="1" x14ac:dyDescent="0.25"/>
    <row r="62" spans="1:6" s="9" customFormat="1" x14ac:dyDescent="0.25">
      <c r="A62" s="9" t="s">
        <v>42</v>
      </c>
      <c r="C62" s="59">
        <v>0.12654000000000001</v>
      </c>
      <c r="D62" s="46"/>
      <c r="F62" s="20"/>
    </row>
    <row r="63" spans="1:6" s="9" customFormat="1" x14ac:dyDescent="0.25">
      <c r="A63" s="9" t="s">
        <v>49</v>
      </c>
      <c r="C63" s="14">
        <f>+C62*C27</f>
        <v>8109.9486000000006</v>
      </c>
      <c r="D63" s="46">
        <f>+C63/C7</f>
        <v>34.956675000000004</v>
      </c>
      <c r="F63" s="20"/>
    </row>
    <row r="64" spans="1:6" s="9" customFormat="1" x14ac:dyDescent="0.25">
      <c r="A64" s="9" t="s">
        <v>47</v>
      </c>
      <c r="C64" s="14">
        <f>+C62*C28</f>
        <v>7907.1998850000009</v>
      </c>
      <c r="D64" s="46">
        <f>+C64/C7</f>
        <v>34.082758125000005</v>
      </c>
      <c r="F64" s="20"/>
    </row>
    <row r="65" spans="1:6" s="9" customFormat="1" x14ac:dyDescent="0.25">
      <c r="A65" s="9" t="s">
        <v>41</v>
      </c>
      <c r="C65" s="14">
        <f>+D64*D35</f>
        <v>408.99309750000009</v>
      </c>
      <c r="F65" s="56" t="s">
        <v>43</v>
      </c>
    </row>
    <row r="66" spans="1:6" s="9" customFormat="1" x14ac:dyDescent="0.25">
      <c r="A66" s="9" t="s">
        <v>48</v>
      </c>
      <c r="C66" s="46">
        <f>+(C64-C65)/C37</f>
        <v>34.082758125000005</v>
      </c>
      <c r="F66" s="56"/>
    </row>
    <row r="67" spans="1:6" x14ac:dyDescent="0.25">
      <c r="A67" s="9" t="s">
        <v>75</v>
      </c>
      <c r="C67" s="50">
        <f>+C39/C66</f>
        <v>9.2892610158625875</v>
      </c>
    </row>
    <row r="68" spans="1:6" ht="7.5" customHeight="1" x14ac:dyDescent="0.25"/>
    <row r="69" spans="1:6" s="7" customFormat="1" x14ac:dyDescent="0.25">
      <c r="A69" s="7" t="s">
        <v>73</v>
      </c>
      <c r="C69" s="51"/>
      <c r="F69" s="21"/>
    </row>
    <row r="70" spans="1:6" ht="7.5" customHeight="1" x14ac:dyDescent="0.25"/>
    <row r="71" spans="1:6" x14ac:dyDescent="0.25">
      <c r="A71" t="s">
        <v>74</v>
      </c>
      <c r="C71" s="2">
        <f>+C30*C56</f>
        <v>4.0287650862068958</v>
      </c>
    </row>
    <row r="72" spans="1:6" x14ac:dyDescent="0.25">
      <c r="A72" t="s">
        <v>79</v>
      </c>
      <c r="C72" s="2">
        <f>+C66+C71</f>
        <v>38.111523211206901</v>
      </c>
      <c r="D72" s="2"/>
    </row>
    <row r="73" spans="1:6" x14ac:dyDescent="0.25">
      <c r="A73" s="9" t="s">
        <v>88</v>
      </c>
      <c r="C73" s="50">
        <f>+C39/C72</f>
        <v>8.3072942167406563</v>
      </c>
    </row>
    <row r="74" spans="1:6" ht="7.5" customHeight="1" x14ac:dyDescent="0.25"/>
    <row r="75" spans="1:6" s="9" customFormat="1" x14ac:dyDescent="0.25">
      <c r="A75" s="7" t="s">
        <v>92</v>
      </c>
      <c r="B75" s="9" t="s">
        <v>93</v>
      </c>
      <c r="C75" s="47">
        <f>+C52</f>
        <v>1.1042292289288701E-2</v>
      </c>
      <c r="D75" s="14"/>
      <c r="F75" s="19">
        <f>+C28*C75</f>
        <v>690.00800000000004</v>
      </c>
    </row>
    <row r="76" spans="1:6" x14ac:dyDescent="0.25">
      <c r="B76" t="s">
        <v>94</v>
      </c>
      <c r="C76" s="47">
        <f>+C55</f>
        <v>0.01</v>
      </c>
      <c r="D76" s="14">
        <f>+C28*C76</f>
        <v>624.87750000000005</v>
      </c>
    </row>
    <row r="77" spans="1:6" s="9" customFormat="1" x14ac:dyDescent="0.25">
      <c r="B77" s="9" t="s">
        <v>95</v>
      </c>
      <c r="C77" s="47"/>
      <c r="D77" s="14">
        <v>660</v>
      </c>
      <c r="F77" s="18" t="s">
        <v>96</v>
      </c>
    </row>
    <row r="78" spans="1:6" s="7" customFormat="1" x14ac:dyDescent="0.25">
      <c r="B78" s="7" t="s">
        <v>100</v>
      </c>
      <c r="C78" s="60"/>
      <c r="D78" s="13">
        <f>SUM(D76:D77)</f>
        <v>1284.8775000000001</v>
      </c>
      <c r="F78" s="21" t="s">
        <v>101</v>
      </c>
    </row>
    <row r="79" spans="1:6" ht="7.5" customHeight="1" x14ac:dyDescent="0.25"/>
    <row r="80" spans="1:6" s="7" customFormat="1" x14ac:dyDescent="0.25">
      <c r="A80" s="7" t="s">
        <v>90</v>
      </c>
      <c r="B80" s="9" t="s">
        <v>102</v>
      </c>
      <c r="C80" s="14">
        <f>+C62*D35*C30</f>
        <v>408.99309750000009</v>
      </c>
      <c r="D80" s="14">
        <f>+C80/4</f>
        <v>102.24827437500002</v>
      </c>
      <c r="E80" s="9"/>
      <c r="F80" s="18" t="s">
        <v>91</v>
      </c>
    </row>
    <row r="81" spans="2:6" x14ac:dyDescent="0.25">
      <c r="B81" s="9" t="s">
        <v>103</v>
      </c>
      <c r="C81" s="14">
        <f>+C62*D35*C29</f>
        <v>419.48010000000005</v>
      </c>
      <c r="D81" s="14">
        <f>+C81/4</f>
        <v>104.87002500000001</v>
      </c>
      <c r="E81" s="9"/>
      <c r="F81" s="18" t="s">
        <v>91</v>
      </c>
    </row>
  </sheetData>
  <pageMargins left="0.47244094488188981" right="0.23622047244094491" top="0.59055118110236227" bottom="0.27559055118110237" header="0.31496062992125984" footer="0.19685039370078741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1"/>
  <sheetViews>
    <sheetView workbookViewId="0">
      <selection activeCell="J20" sqref="J20"/>
    </sheetView>
  </sheetViews>
  <sheetFormatPr defaultRowHeight="15" x14ac:dyDescent="0.25"/>
  <cols>
    <col min="1" max="1" width="8.140625" customWidth="1"/>
    <col min="2" max="2" width="11.7109375" customWidth="1"/>
    <col min="3" max="3" width="1.7109375" customWidth="1"/>
    <col min="4" max="4" width="10" customWidth="1"/>
    <col min="5" max="5" width="10.140625" style="29" customWidth="1"/>
    <col min="6" max="6" width="1.7109375" customWidth="1"/>
    <col min="7" max="7" width="10.28515625" customWidth="1"/>
    <col min="8" max="8" width="10.140625" style="29" customWidth="1"/>
    <col min="9" max="9" width="1.7109375" customWidth="1"/>
    <col min="10" max="10" width="9.85546875" customWidth="1"/>
    <col min="11" max="11" width="8.85546875" style="29" customWidth="1"/>
    <col min="12" max="12" width="1.7109375" customWidth="1"/>
    <col min="13" max="13" width="10.5703125" style="29" customWidth="1"/>
    <col min="14" max="14" width="12.7109375" customWidth="1"/>
    <col min="15" max="16" width="1.7109375" customWidth="1"/>
    <col min="17" max="17" width="9.7109375" customWidth="1"/>
    <col min="18" max="18" width="9.85546875" bestFit="1" customWidth="1"/>
    <col min="19" max="19" width="9.5703125" customWidth="1"/>
    <col min="20" max="20" width="1.7109375" customWidth="1"/>
    <col min="21" max="21" width="9.7109375" customWidth="1"/>
    <col min="22" max="22" width="1.7109375" customWidth="1"/>
    <col min="23" max="23" width="11.7109375" customWidth="1"/>
    <col min="24" max="25" width="1.7109375" customWidth="1"/>
    <col min="27" max="27" width="1.7109375" customWidth="1"/>
    <col min="28" max="28" width="9.7109375" customWidth="1"/>
    <col min="29" max="29" width="1.7109375" customWidth="1"/>
    <col min="30" max="30" width="12.7109375" customWidth="1"/>
  </cols>
  <sheetData>
    <row r="1" spans="1:30" s="1" customFormat="1" ht="24.95" customHeight="1" x14ac:dyDescent="0.3">
      <c r="A1" s="16" t="s">
        <v>5</v>
      </c>
      <c r="B1" s="16"/>
      <c r="C1" s="16"/>
      <c r="D1" s="16"/>
      <c r="E1" s="38"/>
      <c r="F1" s="16"/>
      <c r="G1" s="16"/>
      <c r="H1" s="38"/>
      <c r="I1" s="16"/>
      <c r="J1" s="16"/>
      <c r="K1" s="38"/>
      <c r="L1" s="16"/>
      <c r="M1" s="38"/>
      <c r="N1" s="16"/>
      <c r="P1" s="37"/>
      <c r="Q1" s="16" t="s">
        <v>25</v>
      </c>
      <c r="R1" s="16"/>
      <c r="S1" s="16"/>
      <c r="T1" s="16"/>
      <c r="U1" s="16"/>
      <c r="V1" s="16"/>
      <c r="W1" s="16"/>
      <c r="X1" s="39"/>
      <c r="Y1" s="39"/>
      <c r="Z1" s="16"/>
      <c r="AA1" s="16"/>
      <c r="AB1" s="16"/>
      <c r="AC1" s="16"/>
      <c r="AD1" s="17" t="s">
        <v>24</v>
      </c>
    </row>
    <row r="2" spans="1:30" x14ac:dyDescent="0.25">
      <c r="P2" s="24"/>
      <c r="X2" s="40"/>
      <c r="Y2" s="40"/>
    </row>
    <row r="3" spans="1:30" s="7" customFormat="1" x14ac:dyDescent="0.25">
      <c r="A3" s="7" t="s">
        <v>10</v>
      </c>
      <c r="B3" s="8" t="s">
        <v>7</v>
      </c>
      <c r="C3" s="8"/>
      <c r="D3" s="26" t="s">
        <v>8</v>
      </c>
      <c r="E3" s="30"/>
      <c r="F3" s="8"/>
      <c r="G3" s="26" t="s">
        <v>9</v>
      </c>
      <c r="H3" s="30"/>
      <c r="I3" s="8"/>
      <c r="J3" s="26" t="s">
        <v>13</v>
      </c>
      <c r="K3" s="43" t="s">
        <v>23</v>
      </c>
      <c r="L3" s="8"/>
      <c r="M3" s="30" t="s">
        <v>2</v>
      </c>
      <c r="N3" s="26" t="s">
        <v>12</v>
      </c>
      <c r="O3" s="8"/>
      <c r="P3" s="27"/>
      <c r="Q3" s="8" t="s">
        <v>6</v>
      </c>
      <c r="R3" s="13" t="e">
        <f>+Exploitatie!#REF!</f>
        <v>#REF!</v>
      </c>
      <c r="S3" s="8" t="s">
        <v>14</v>
      </c>
      <c r="T3" s="8"/>
      <c r="U3" s="8" t="s">
        <v>15</v>
      </c>
      <c r="V3" s="8"/>
      <c r="W3" s="26" t="s">
        <v>17</v>
      </c>
      <c r="X3" s="8"/>
      <c r="Y3" s="27"/>
      <c r="Z3" s="7" t="s">
        <v>16</v>
      </c>
      <c r="AA3" s="8"/>
      <c r="AB3" s="8" t="s">
        <v>18</v>
      </c>
      <c r="AC3" s="8"/>
      <c r="AD3" s="8" t="s">
        <v>19</v>
      </c>
    </row>
    <row r="4" spans="1:30" x14ac:dyDescent="0.25">
      <c r="P4" s="24"/>
      <c r="Y4" s="24"/>
    </row>
    <row r="5" spans="1:30" x14ac:dyDescent="0.25">
      <c r="A5">
        <v>1</v>
      </c>
      <c r="B5" s="41">
        <v>90000</v>
      </c>
      <c r="C5" s="5"/>
      <c r="D5" s="23">
        <f>+Exploitatie!F64</f>
        <v>0</v>
      </c>
      <c r="E5" s="31">
        <f t="shared" ref="E5:E19" si="0">+B5*D5</f>
        <v>0</v>
      </c>
      <c r="F5" s="5"/>
      <c r="G5" s="23" t="e">
        <f>+Exploitatie!#REF!</f>
        <v>#REF!</v>
      </c>
      <c r="H5" s="31" t="e">
        <f>+B5*G5</f>
        <v>#REF!</v>
      </c>
      <c r="I5" s="5"/>
      <c r="J5" s="23"/>
      <c r="K5" s="31">
        <f>+B5*J5</f>
        <v>0</v>
      </c>
      <c r="L5" s="5"/>
      <c r="M5" s="31" t="e">
        <f>+E5+H5+K5</f>
        <v>#REF!</v>
      </c>
      <c r="N5" s="11" t="e">
        <f>+M5</f>
        <v>#REF!</v>
      </c>
      <c r="O5" s="5"/>
      <c r="P5" s="25"/>
      <c r="Q5" s="32" t="e">
        <f>+Exploitatie!#REF!+Exploitatie!#REF!</f>
        <v>#REF!</v>
      </c>
      <c r="R5" s="11" t="e">
        <f>+R3-Q5/2</f>
        <v>#REF!</v>
      </c>
      <c r="S5" s="32" t="e">
        <f>+R5*Exploitatie!#REF!</f>
        <v>#REF!</v>
      </c>
      <c r="T5" s="5"/>
      <c r="U5" s="11" t="e">
        <f>+Exploitatie!#REF!-Exploitatie!#REF!-Exploitatie!#REF!</f>
        <v>#REF!</v>
      </c>
      <c r="V5" s="5"/>
      <c r="W5" s="32" t="e">
        <f>+Q5+S5+U5</f>
        <v>#REF!</v>
      </c>
      <c r="X5" s="5"/>
      <c r="Y5" s="25"/>
      <c r="Z5" s="19" t="e">
        <f>+M5-W5</f>
        <v>#REF!</v>
      </c>
      <c r="AA5" s="5"/>
      <c r="AB5" s="11" t="e">
        <f>+(Exploitatie!#REF!+Exploitatie!#REF!)</f>
        <v>#REF!</v>
      </c>
      <c r="AC5" s="5"/>
      <c r="AD5" s="19" t="e">
        <f>+Z5+AB5</f>
        <v>#REF!</v>
      </c>
    </row>
    <row r="6" spans="1:30" x14ac:dyDescent="0.25">
      <c r="A6">
        <v>2</v>
      </c>
      <c r="B6" s="41">
        <v>90000</v>
      </c>
      <c r="C6" s="5"/>
      <c r="D6" s="23">
        <f>+D5</f>
        <v>0</v>
      </c>
      <c r="E6" s="31">
        <f t="shared" si="0"/>
        <v>0</v>
      </c>
      <c r="F6" s="5"/>
      <c r="G6" s="23" t="e">
        <f>+G5</f>
        <v>#REF!</v>
      </c>
      <c r="H6" s="31" t="e">
        <f>+B6*G6</f>
        <v>#REF!</v>
      </c>
      <c r="I6" s="5"/>
      <c r="J6" s="23"/>
      <c r="K6" s="31">
        <f>+B6*J6</f>
        <v>0</v>
      </c>
      <c r="L6" s="5"/>
      <c r="M6" s="31" t="e">
        <f>+E6+H6+K6</f>
        <v>#REF!</v>
      </c>
      <c r="N6" s="11" t="e">
        <f>+N5+M6</f>
        <v>#REF!</v>
      </c>
      <c r="O6" s="5"/>
      <c r="P6" s="25"/>
      <c r="Q6" s="32" t="e">
        <f t="shared" ref="Q6:Q19" si="1">+Q5</f>
        <v>#REF!</v>
      </c>
      <c r="R6" s="11" t="e">
        <f>+R5-Q6</f>
        <v>#REF!</v>
      </c>
      <c r="S6" s="32" t="e">
        <f>+R6*Exploitatie!#REF!</f>
        <v>#REF!</v>
      </c>
      <c r="T6" s="5"/>
      <c r="U6" s="11" t="e">
        <f t="shared" ref="U6:U20" si="2">+U5</f>
        <v>#REF!</v>
      </c>
      <c r="V6" s="5"/>
      <c r="W6" s="32" t="e">
        <f t="shared" ref="W6:W34" si="3">+Q6+S6+U6</f>
        <v>#REF!</v>
      </c>
      <c r="X6" s="5"/>
      <c r="Y6" s="25"/>
      <c r="Z6" s="19" t="e">
        <f t="shared" ref="Z6:Z34" si="4">+M6-W6</f>
        <v>#REF!</v>
      </c>
      <c r="AA6" s="5"/>
      <c r="AB6" s="11" t="e">
        <f>+AB5</f>
        <v>#REF!</v>
      </c>
      <c r="AC6" s="5"/>
      <c r="AD6" s="19" t="e">
        <f t="shared" ref="AD6:AD34" si="5">+Z6+AB6</f>
        <v>#REF!</v>
      </c>
    </row>
    <row r="7" spans="1:30" x14ac:dyDescent="0.25">
      <c r="A7">
        <v>3</v>
      </c>
      <c r="B7" s="41">
        <v>90000</v>
      </c>
      <c r="C7" s="5"/>
      <c r="D7" s="23">
        <f>+D6</f>
        <v>0</v>
      </c>
      <c r="E7" s="31">
        <f t="shared" si="0"/>
        <v>0</v>
      </c>
      <c r="F7" s="5"/>
      <c r="G7" s="23" t="e">
        <f>+G6</f>
        <v>#REF!</v>
      </c>
      <c r="H7" s="31" t="e">
        <f>+B7*G7</f>
        <v>#REF!</v>
      </c>
      <c r="I7" s="5"/>
      <c r="J7" s="23"/>
      <c r="K7" s="31">
        <f>+B7*J7</f>
        <v>0</v>
      </c>
      <c r="L7" s="5"/>
      <c r="M7" s="31" t="e">
        <f>+E7+H7+K7</f>
        <v>#REF!</v>
      </c>
      <c r="N7" s="11" t="e">
        <f>+N6+M7</f>
        <v>#REF!</v>
      </c>
      <c r="O7" s="5"/>
      <c r="P7" s="25"/>
      <c r="Q7" s="32" t="e">
        <f t="shared" si="1"/>
        <v>#REF!</v>
      </c>
      <c r="R7" s="11" t="e">
        <f t="shared" ref="R7:R19" si="6">+R6-Q7</f>
        <v>#REF!</v>
      </c>
      <c r="S7" s="32" t="e">
        <f>+R7*Exploitatie!#REF!</f>
        <v>#REF!</v>
      </c>
      <c r="T7" s="5"/>
      <c r="U7" s="11" t="e">
        <f t="shared" si="2"/>
        <v>#REF!</v>
      </c>
      <c r="V7" s="5"/>
      <c r="W7" s="32" t="e">
        <f t="shared" si="3"/>
        <v>#REF!</v>
      </c>
      <c r="X7" s="5"/>
      <c r="Y7" s="25"/>
      <c r="Z7" s="19" t="e">
        <f t="shared" si="4"/>
        <v>#REF!</v>
      </c>
      <c r="AA7" s="5"/>
      <c r="AB7" s="11" t="e">
        <f t="shared" ref="AB7:AB34" si="7">+AB6</f>
        <v>#REF!</v>
      </c>
      <c r="AC7" s="5"/>
      <c r="AD7" s="11" t="e">
        <f t="shared" si="5"/>
        <v>#REF!</v>
      </c>
    </row>
    <row r="8" spans="1:30" x14ac:dyDescent="0.25">
      <c r="A8">
        <v>4</v>
      </c>
      <c r="B8" s="5">
        <v>90000</v>
      </c>
      <c r="C8" s="5"/>
      <c r="D8" s="23">
        <f t="shared" ref="D8:D19" si="8">+D7</f>
        <v>0</v>
      </c>
      <c r="E8" s="31">
        <f t="shared" si="0"/>
        <v>0</v>
      </c>
      <c r="F8" s="5"/>
      <c r="G8" s="23" t="e">
        <f t="shared" ref="G8:G34" si="9">+G7</f>
        <v>#REF!</v>
      </c>
      <c r="H8" s="31" t="e">
        <f t="shared" ref="H8:H34" si="10">+B8*G8</f>
        <v>#REF!</v>
      </c>
      <c r="I8" s="5"/>
      <c r="J8" s="23"/>
      <c r="K8" s="31">
        <f t="shared" ref="K8:K34" si="11">+B8*J8</f>
        <v>0</v>
      </c>
      <c r="L8" s="5"/>
      <c r="M8" s="31" t="e">
        <f t="shared" ref="M8:M34" si="12">+E8+H8+K8</f>
        <v>#REF!</v>
      </c>
      <c r="N8" s="11" t="e">
        <f t="shared" ref="N8:N34" si="13">+N7+M8</f>
        <v>#REF!</v>
      </c>
      <c r="O8" s="5"/>
      <c r="P8" s="25"/>
      <c r="Q8" s="32" t="e">
        <f t="shared" si="1"/>
        <v>#REF!</v>
      </c>
      <c r="R8" s="11" t="e">
        <f t="shared" si="6"/>
        <v>#REF!</v>
      </c>
      <c r="S8" s="32" t="e">
        <f>+R8*Exploitatie!#REF!</f>
        <v>#REF!</v>
      </c>
      <c r="T8" s="5"/>
      <c r="U8" s="11" t="e">
        <f t="shared" si="2"/>
        <v>#REF!</v>
      </c>
      <c r="V8" s="5"/>
      <c r="W8" s="32" t="e">
        <f t="shared" si="3"/>
        <v>#REF!</v>
      </c>
      <c r="X8" s="5"/>
      <c r="Y8" s="25"/>
      <c r="Z8" s="19" t="e">
        <f t="shared" si="4"/>
        <v>#REF!</v>
      </c>
      <c r="AA8" s="5"/>
      <c r="AB8" s="11" t="e">
        <f t="shared" si="7"/>
        <v>#REF!</v>
      </c>
      <c r="AC8" s="5"/>
      <c r="AD8" s="11" t="e">
        <f t="shared" si="5"/>
        <v>#REF!</v>
      </c>
    </row>
    <row r="9" spans="1:30" x14ac:dyDescent="0.25">
      <c r="A9">
        <v>5</v>
      </c>
      <c r="B9" s="5">
        <f t="shared" ref="B9:B34" si="14">+B8*0.995</f>
        <v>89550</v>
      </c>
      <c r="C9" s="5"/>
      <c r="D9" s="23">
        <f t="shared" si="8"/>
        <v>0</v>
      </c>
      <c r="E9" s="31">
        <f t="shared" si="0"/>
        <v>0</v>
      </c>
      <c r="F9" s="5"/>
      <c r="G9" s="23" t="e">
        <f t="shared" si="9"/>
        <v>#REF!</v>
      </c>
      <c r="H9" s="31" t="e">
        <f t="shared" si="10"/>
        <v>#REF!</v>
      </c>
      <c r="I9" s="5"/>
      <c r="J9" s="23"/>
      <c r="K9" s="31">
        <f t="shared" si="11"/>
        <v>0</v>
      </c>
      <c r="L9" s="5"/>
      <c r="M9" s="31" t="e">
        <f t="shared" si="12"/>
        <v>#REF!</v>
      </c>
      <c r="N9" s="11" t="e">
        <f t="shared" si="13"/>
        <v>#REF!</v>
      </c>
      <c r="O9" s="5"/>
      <c r="P9" s="25"/>
      <c r="Q9" s="32" t="e">
        <f t="shared" si="1"/>
        <v>#REF!</v>
      </c>
      <c r="R9" s="11" t="e">
        <f t="shared" si="6"/>
        <v>#REF!</v>
      </c>
      <c r="S9" s="32" t="e">
        <f>+R9*Exploitatie!#REF!</f>
        <v>#REF!</v>
      </c>
      <c r="T9" s="5"/>
      <c r="U9" s="11" t="e">
        <f t="shared" si="2"/>
        <v>#REF!</v>
      </c>
      <c r="V9" s="5"/>
      <c r="W9" s="32" t="e">
        <f t="shared" si="3"/>
        <v>#REF!</v>
      </c>
      <c r="X9" s="5"/>
      <c r="Y9" s="25"/>
      <c r="Z9" s="19" t="e">
        <f t="shared" si="4"/>
        <v>#REF!</v>
      </c>
      <c r="AA9" s="5"/>
      <c r="AB9" s="11" t="e">
        <f t="shared" si="7"/>
        <v>#REF!</v>
      </c>
      <c r="AC9" s="5"/>
      <c r="AD9" s="11" t="e">
        <f t="shared" si="5"/>
        <v>#REF!</v>
      </c>
    </row>
    <row r="10" spans="1:30" x14ac:dyDescent="0.25">
      <c r="A10">
        <v>6</v>
      </c>
      <c r="B10" s="5">
        <f t="shared" si="14"/>
        <v>89102.25</v>
      </c>
      <c r="C10" s="5"/>
      <c r="D10" s="23">
        <f t="shared" si="8"/>
        <v>0</v>
      </c>
      <c r="E10" s="31">
        <f t="shared" si="0"/>
        <v>0</v>
      </c>
      <c r="F10" s="5"/>
      <c r="G10" s="23" t="e">
        <f t="shared" si="9"/>
        <v>#REF!</v>
      </c>
      <c r="H10" s="31" t="e">
        <f t="shared" si="10"/>
        <v>#REF!</v>
      </c>
      <c r="I10" s="5"/>
      <c r="J10" s="23"/>
      <c r="K10" s="31">
        <f t="shared" si="11"/>
        <v>0</v>
      </c>
      <c r="L10" s="5"/>
      <c r="M10" s="31" t="e">
        <f t="shared" si="12"/>
        <v>#REF!</v>
      </c>
      <c r="N10" s="11" t="e">
        <f t="shared" si="13"/>
        <v>#REF!</v>
      </c>
      <c r="O10" s="5"/>
      <c r="P10" s="25"/>
      <c r="Q10" s="32" t="e">
        <f t="shared" si="1"/>
        <v>#REF!</v>
      </c>
      <c r="R10" s="11" t="e">
        <f t="shared" si="6"/>
        <v>#REF!</v>
      </c>
      <c r="S10" s="32" t="e">
        <f>+R10*Exploitatie!#REF!</f>
        <v>#REF!</v>
      </c>
      <c r="T10" s="5"/>
      <c r="U10" s="11" t="e">
        <f t="shared" si="2"/>
        <v>#REF!</v>
      </c>
      <c r="V10" s="5"/>
      <c r="W10" s="32" t="e">
        <f t="shared" si="3"/>
        <v>#REF!</v>
      </c>
      <c r="X10" s="5"/>
      <c r="Y10" s="25"/>
      <c r="Z10" s="11" t="e">
        <f t="shared" si="4"/>
        <v>#REF!</v>
      </c>
      <c r="AA10" s="5"/>
      <c r="AB10" s="11" t="e">
        <f t="shared" si="7"/>
        <v>#REF!</v>
      </c>
      <c r="AC10" s="5"/>
      <c r="AD10" s="11" t="e">
        <f t="shared" si="5"/>
        <v>#REF!</v>
      </c>
    </row>
    <row r="11" spans="1:30" x14ac:dyDescent="0.25">
      <c r="A11">
        <v>7</v>
      </c>
      <c r="B11" s="5">
        <f t="shared" si="14"/>
        <v>88656.738750000004</v>
      </c>
      <c r="C11" s="5"/>
      <c r="D11" s="23">
        <f t="shared" si="8"/>
        <v>0</v>
      </c>
      <c r="E11" s="31">
        <f t="shared" si="0"/>
        <v>0</v>
      </c>
      <c r="F11" s="5"/>
      <c r="G11" s="23" t="e">
        <f t="shared" si="9"/>
        <v>#REF!</v>
      </c>
      <c r="H11" s="31" t="e">
        <f t="shared" si="10"/>
        <v>#REF!</v>
      </c>
      <c r="I11" s="5"/>
      <c r="J11" s="23"/>
      <c r="K11" s="31">
        <f t="shared" si="11"/>
        <v>0</v>
      </c>
      <c r="L11" s="5"/>
      <c r="M11" s="31" t="e">
        <f t="shared" si="12"/>
        <v>#REF!</v>
      </c>
      <c r="N11" s="11" t="e">
        <f t="shared" si="13"/>
        <v>#REF!</v>
      </c>
      <c r="O11" s="5"/>
      <c r="P11" s="25"/>
      <c r="Q11" s="32" t="e">
        <f t="shared" si="1"/>
        <v>#REF!</v>
      </c>
      <c r="R11" s="11" t="e">
        <f t="shared" si="6"/>
        <v>#REF!</v>
      </c>
      <c r="S11" s="32" t="e">
        <f>+R11*Exploitatie!#REF!</f>
        <v>#REF!</v>
      </c>
      <c r="T11" s="5"/>
      <c r="U11" s="11" t="e">
        <f t="shared" si="2"/>
        <v>#REF!</v>
      </c>
      <c r="V11" s="5"/>
      <c r="W11" s="32" t="e">
        <f t="shared" si="3"/>
        <v>#REF!</v>
      </c>
      <c r="X11" s="5"/>
      <c r="Y11" s="25"/>
      <c r="Z11" s="11" t="e">
        <f t="shared" si="4"/>
        <v>#REF!</v>
      </c>
      <c r="AA11" s="5"/>
      <c r="AB11" s="11" t="e">
        <f t="shared" si="7"/>
        <v>#REF!</v>
      </c>
      <c r="AC11" s="5"/>
      <c r="AD11" s="11" t="e">
        <f t="shared" si="5"/>
        <v>#REF!</v>
      </c>
    </row>
    <row r="12" spans="1:30" x14ac:dyDescent="0.25">
      <c r="A12">
        <v>8</v>
      </c>
      <c r="B12" s="5">
        <f t="shared" si="14"/>
        <v>88213.455056250008</v>
      </c>
      <c r="C12" s="5"/>
      <c r="D12" s="23">
        <f t="shared" si="8"/>
        <v>0</v>
      </c>
      <c r="E12" s="31">
        <f t="shared" si="0"/>
        <v>0</v>
      </c>
      <c r="F12" s="5"/>
      <c r="G12" s="23" t="e">
        <f t="shared" si="9"/>
        <v>#REF!</v>
      </c>
      <c r="H12" s="31" t="e">
        <f t="shared" si="10"/>
        <v>#REF!</v>
      </c>
      <c r="I12" s="5"/>
      <c r="J12" s="23"/>
      <c r="K12" s="31">
        <f t="shared" si="11"/>
        <v>0</v>
      </c>
      <c r="L12" s="5"/>
      <c r="M12" s="31" t="e">
        <f t="shared" si="12"/>
        <v>#REF!</v>
      </c>
      <c r="N12" s="11" t="e">
        <f t="shared" si="13"/>
        <v>#REF!</v>
      </c>
      <c r="O12" s="5"/>
      <c r="P12" s="25"/>
      <c r="Q12" s="32" t="e">
        <f t="shared" si="1"/>
        <v>#REF!</v>
      </c>
      <c r="R12" s="11" t="e">
        <f t="shared" si="6"/>
        <v>#REF!</v>
      </c>
      <c r="S12" s="32" t="e">
        <f>+R12*Exploitatie!#REF!</f>
        <v>#REF!</v>
      </c>
      <c r="T12" s="5"/>
      <c r="U12" s="11" t="e">
        <f t="shared" si="2"/>
        <v>#REF!</v>
      </c>
      <c r="V12" s="5"/>
      <c r="W12" s="32" t="e">
        <f t="shared" si="3"/>
        <v>#REF!</v>
      </c>
      <c r="X12" s="5"/>
      <c r="Y12" s="25"/>
      <c r="Z12" s="11" t="e">
        <f t="shared" si="4"/>
        <v>#REF!</v>
      </c>
      <c r="AA12" s="5"/>
      <c r="AB12" s="11" t="e">
        <f>+AB11</f>
        <v>#REF!</v>
      </c>
      <c r="AC12" s="5"/>
      <c r="AD12" s="11" t="e">
        <f t="shared" si="5"/>
        <v>#REF!</v>
      </c>
    </row>
    <row r="13" spans="1:30" x14ac:dyDescent="0.25">
      <c r="A13">
        <v>9</v>
      </c>
      <c r="B13" s="5">
        <f t="shared" si="14"/>
        <v>87772.387780968755</v>
      </c>
      <c r="C13" s="5"/>
      <c r="D13" s="23">
        <f t="shared" si="8"/>
        <v>0</v>
      </c>
      <c r="E13" s="31">
        <f t="shared" si="0"/>
        <v>0</v>
      </c>
      <c r="F13" s="5"/>
      <c r="G13" s="23" t="e">
        <f t="shared" si="9"/>
        <v>#REF!</v>
      </c>
      <c r="H13" s="31" t="e">
        <f t="shared" si="10"/>
        <v>#REF!</v>
      </c>
      <c r="I13" s="5"/>
      <c r="J13" s="23"/>
      <c r="K13" s="31">
        <f t="shared" si="11"/>
        <v>0</v>
      </c>
      <c r="L13" s="5"/>
      <c r="M13" s="31" t="e">
        <f t="shared" si="12"/>
        <v>#REF!</v>
      </c>
      <c r="N13" s="11" t="e">
        <f t="shared" si="13"/>
        <v>#REF!</v>
      </c>
      <c r="O13" s="5"/>
      <c r="P13" s="25"/>
      <c r="Q13" s="32" t="e">
        <f t="shared" si="1"/>
        <v>#REF!</v>
      </c>
      <c r="R13" s="11" t="e">
        <f t="shared" si="6"/>
        <v>#REF!</v>
      </c>
      <c r="S13" s="32" t="e">
        <f>+R13*Exploitatie!#REF!</f>
        <v>#REF!</v>
      </c>
      <c r="T13" s="5"/>
      <c r="U13" s="11" t="e">
        <f t="shared" si="2"/>
        <v>#REF!</v>
      </c>
      <c r="V13" s="5"/>
      <c r="W13" s="32" t="e">
        <f t="shared" si="3"/>
        <v>#REF!</v>
      </c>
      <c r="X13" s="5"/>
      <c r="Y13" s="25"/>
      <c r="Z13" s="11" t="e">
        <f t="shared" si="4"/>
        <v>#REF!</v>
      </c>
      <c r="AA13" s="5"/>
      <c r="AB13" s="11" t="e">
        <f t="shared" si="7"/>
        <v>#REF!</v>
      </c>
      <c r="AC13" s="5"/>
      <c r="AD13" s="11" t="e">
        <f t="shared" si="5"/>
        <v>#REF!</v>
      </c>
    </row>
    <row r="14" spans="1:30" x14ac:dyDescent="0.25">
      <c r="A14">
        <v>10</v>
      </c>
      <c r="B14" s="5">
        <f t="shared" si="14"/>
        <v>87333.525842063915</v>
      </c>
      <c r="C14" s="5"/>
      <c r="D14" s="23">
        <f t="shared" si="8"/>
        <v>0</v>
      </c>
      <c r="E14" s="31">
        <f t="shared" si="0"/>
        <v>0</v>
      </c>
      <c r="F14" s="5"/>
      <c r="G14" s="23" t="e">
        <f t="shared" si="9"/>
        <v>#REF!</v>
      </c>
      <c r="H14" s="31" t="e">
        <f t="shared" si="10"/>
        <v>#REF!</v>
      </c>
      <c r="I14" s="5"/>
      <c r="J14" s="23"/>
      <c r="K14" s="31">
        <f t="shared" si="11"/>
        <v>0</v>
      </c>
      <c r="L14" s="5"/>
      <c r="M14" s="31" t="e">
        <f t="shared" si="12"/>
        <v>#REF!</v>
      </c>
      <c r="N14" s="11" t="e">
        <f t="shared" si="13"/>
        <v>#REF!</v>
      </c>
      <c r="O14" s="5"/>
      <c r="P14" s="25"/>
      <c r="Q14" s="32" t="e">
        <f t="shared" si="1"/>
        <v>#REF!</v>
      </c>
      <c r="R14" s="11" t="e">
        <f t="shared" si="6"/>
        <v>#REF!</v>
      </c>
      <c r="S14" s="32" t="e">
        <f>+R14*Exploitatie!#REF!</f>
        <v>#REF!</v>
      </c>
      <c r="T14" s="5"/>
      <c r="U14" s="11" t="e">
        <f t="shared" si="2"/>
        <v>#REF!</v>
      </c>
      <c r="V14" s="5"/>
      <c r="W14" s="32" t="e">
        <f t="shared" si="3"/>
        <v>#REF!</v>
      </c>
      <c r="X14" s="5"/>
      <c r="Y14" s="25"/>
      <c r="Z14" s="11" t="e">
        <f t="shared" si="4"/>
        <v>#REF!</v>
      </c>
      <c r="AA14" s="5"/>
      <c r="AB14" s="11" t="e">
        <f t="shared" si="7"/>
        <v>#REF!</v>
      </c>
      <c r="AC14" s="5"/>
      <c r="AD14" s="11" t="e">
        <f t="shared" si="5"/>
        <v>#REF!</v>
      </c>
    </row>
    <row r="15" spans="1:30" x14ac:dyDescent="0.25">
      <c r="A15">
        <v>11</v>
      </c>
      <c r="B15" s="5">
        <f t="shared" si="14"/>
        <v>86896.858212853593</v>
      </c>
      <c r="C15" s="5"/>
      <c r="D15" s="23">
        <f t="shared" si="8"/>
        <v>0</v>
      </c>
      <c r="E15" s="31">
        <f t="shared" si="0"/>
        <v>0</v>
      </c>
      <c r="F15" s="5"/>
      <c r="G15" s="23" t="e">
        <f t="shared" si="9"/>
        <v>#REF!</v>
      </c>
      <c r="H15" s="31" t="e">
        <f t="shared" si="10"/>
        <v>#REF!</v>
      </c>
      <c r="I15" s="5"/>
      <c r="J15" s="23"/>
      <c r="K15" s="31">
        <f t="shared" si="11"/>
        <v>0</v>
      </c>
      <c r="L15" s="5"/>
      <c r="M15" s="31" t="e">
        <f t="shared" si="12"/>
        <v>#REF!</v>
      </c>
      <c r="N15" s="11" t="e">
        <f t="shared" si="13"/>
        <v>#REF!</v>
      </c>
      <c r="O15" s="5"/>
      <c r="P15" s="25"/>
      <c r="Q15" s="32" t="e">
        <f t="shared" si="1"/>
        <v>#REF!</v>
      </c>
      <c r="R15" s="11" t="e">
        <f t="shared" si="6"/>
        <v>#REF!</v>
      </c>
      <c r="S15" s="32" t="e">
        <f>+R15*Exploitatie!#REF!</f>
        <v>#REF!</v>
      </c>
      <c r="T15" s="5"/>
      <c r="U15" s="11" t="e">
        <f t="shared" si="2"/>
        <v>#REF!</v>
      </c>
      <c r="V15" s="5"/>
      <c r="W15" s="32" t="e">
        <f t="shared" si="3"/>
        <v>#REF!</v>
      </c>
      <c r="X15" s="5"/>
      <c r="Y15" s="25"/>
      <c r="Z15" s="11" t="e">
        <f t="shared" si="4"/>
        <v>#REF!</v>
      </c>
      <c r="AA15" s="5"/>
      <c r="AB15" s="11" t="e">
        <f t="shared" si="7"/>
        <v>#REF!</v>
      </c>
      <c r="AC15" s="5"/>
      <c r="AD15" s="11" t="e">
        <f t="shared" si="5"/>
        <v>#REF!</v>
      </c>
    </row>
    <row r="16" spans="1:30" x14ac:dyDescent="0.25">
      <c r="A16">
        <v>12</v>
      </c>
      <c r="B16" s="5">
        <f t="shared" si="14"/>
        <v>86462.373921789331</v>
      </c>
      <c r="C16" s="5"/>
      <c r="D16" s="23">
        <f t="shared" si="8"/>
        <v>0</v>
      </c>
      <c r="E16" s="31">
        <f t="shared" si="0"/>
        <v>0</v>
      </c>
      <c r="F16" s="5"/>
      <c r="G16" s="23" t="e">
        <f t="shared" si="9"/>
        <v>#REF!</v>
      </c>
      <c r="H16" s="31" t="e">
        <f t="shared" si="10"/>
        <v>#REF!</v>
      </c>
      <c r="I16" s="5"/>
      <c r="J16" s="23"/>
      <c r="K16" s="31">
        <f t="shared" si="11"/>
        <v>0</v>
      </c>
      <c r="L16" s="5"/>
      <c r="M16" s="31" t="e">
        <f t="shared" si="12"/>
        <v>#REF!</v>
      </c>
      <c r="N16" s="11" t="e">
        <f t="shared" si="13"/>
        <v>#REF!</v>
      </c>
      <c r="O16" s="5"/>
      <c r="P16" s="25"/>
      <c r="Q16" s="32" t="e">
        <f t="shared" si="1"/>
        <v>#REF!</v>
      </c>
      <c r="R16" s="11" t="e">
        <f t="shared" si="6"/>
        <v>#REF!</v>
      </c>
      <c r="S16" s="32" t="e">
        <f>+R16*Exploitatie!#REF!</f>
        <v>#REF!</v>
      </c>
      <c r="T16" s="5"/>
      <c r="U16" s="11" t="e">
        <f t="shared" si="2"/>
        <v>#REF!</v>
      </c>
      <c r="V16" s="5"/>
      <c r="W16" s="32" t="e">
        <f t="shared" si="3"/>
        <v>#REF!</v>
      </c>
      <c r="X16" s="5"/>
      <c r="Y16" s="25"/>
      <c r="Z16" s="11" t="e">
        <f t="shared" si="4"/>
        <v>#REF!</v>
      </c>
      <c r="AA16" s="5"/>
      <c r="AB16" s="11" t="e">
        <f t="shared" si="7"/>
        <v>#REF!</v>
      </c>
      <c r="AC16" s="5"/>
      <c r="AD16" s="11" t="e">
        <f t="shared" si="5"/>
        <v>#REF!</v>
      </c>
    </row>
    <row r="17" spans="1:30" x14ac:dyDescent="0.25">
      <c r="A17">
        <v>13</v>
      </c>
      <c r="B17" s="5">
        <f t="shared" si="14"/>
        <v>86030.062052180379</v>
      </c>
      <c r="C17" s="5"/>
      <c r="D17" s="23">
        <f t="shared" si="8"/>
        <v>0</v>
      </c>
      <c r="E17" s="31">
        <f t="shared" si="0"/>
        <v>0</v>
      </c>
      <c r="F17" s="5"/>
      <c r="G17" s="23" t="e">
        <f t="shared" si="9"/>
        <v>#REF!</v>
      </c>
      <c r="H17" s="31" t="e">
        <f t="shared" si="10"/>
        <v>#REF!</v>
      </c>
      <c r="I17" s="5"/>
      <c r="J17" s="23"/>
      <c r="K17" s="31">
        <f t="shared" si="11"/>
        <v>0</v>
      </c>
      <c r="L17" s="5"/>
      <c r="M17" s="31" t="e">
        <f t="shared" si="12"/>
        <v>#REF!</v>
      </c>
      <c r="N17" s="11" t="e">
        <f t="shared" si="13"/>
        <v>#REF!</v>
      </c>
      <c r="O17" s="5"/>
      <c r="P17" s="25"/>
      <c r="Q17" s="32" t="e">
        <f t="shared" si="1"/>
        <v>#REF!</v>
      </c>
      <c r="R17" s="11" t="e">
        <f t="shared" si="6"/>
        <v>#REF!</v>
      </c>
      <c r="S17" s="32" t="e">
        <f>+R17*Exploitatie!#REF!</f>
        <v>#REF!</v>
      </c>
      <c r="T17" s="5"/>
      <c r="U17" s="11" t="e">
        <f t="shared" si="2"/>
        <v>#REF!</v>
      </c>
      <c r="V17" s="5"/>
      <c r="W17" s="32" t="e">
        <f t="shared" si="3"/>
        <v>#REF!</v>
      </c>
      <c r="X17" s="5"/>
      <c r="Y17" s="25"/>
      <c r="Z17" s="11" t="e">
        <f t="shared" si="4"/>
        <v>#REF!</v>
      </c>
      <c r="AA17" s="5"/>
      <c r="AB17" s="11" t="e">
        <f t="shared" si="7"/>
        <v>#REF!</v>
      </c>
      <c r="AC17" s="5"/>
      <c r="AD17" s="11" t="e">
        <f t="shared" si="5"/>
        <v>#REF!</v>
      </c>
    </row>
    <row r="18" spans="1:30" x14ac:dyDescent="0.25">
      <c r="A18">
        <v>14</v>
      </c>
      <c r="B18" s="5">
        <f t="shared" si="14"/>
        <v>85599.911741919481</v>
      </c>
      <c r="C18" s="5"/>
      <c r="D18" s="23">
        <f t="shared" si="8"/>
        <v>0</v>
      </c>
      <c r="E18" s="31">
        <f t="shared" si="0"/>
        <v>0</v>
      </c>
      <c r="F18" s="5"/>
      <c r="G18" s="23" t="e">
        <f t="shared" si="9"/>
        <v>#REF!</v>
      </c>
      <c r="H18" s="31" t="e">
        <f t="shared" si="10"/>
        <v>#REF!</v>
      </c>
      <c r="I18" s="5"/>
      <c r="J18" s="23"/>
      <c r="K18" s="31">
        <f t="shared" si="11"/>
        <v>0</v>
      </c>
      <c r="L18" s="5"/>
      <c r="M18" s="31" t="e">
        <f t="shared" si="12"/>
        <v>#REF!</v>
      </c>
      <c r="N18" s="11" t="e">
        <f t="shared" si="13"/>
        <v>#REF!</v>
      </c>
      <c r="O18" s="5"/>
      <c r="P18" s="25"/>
      <c r="Q18" s="32" t="e">
        <f t="shared" si="1"/>
        <v>#REF!</v>
      </c>
      <c r="R18" s="11" t="e">
        <f t="shared" si="6"/>
        <v>#REF!</v>
      </c>
      <c r="S18" s="32" t="e">
        <f>+R18*Exploitatie!#REF!</f>
        <v>#REF!</v>
      </c>
      <c r="T18" s="5"/>
      <c r="U18" s="11" t="e">
        <f t="shared" si="2"/>
        <v>#REF!</v>
      </c>
      <c r="V18" s="5"/>
      <c r="W18" s="32" t="e">
        <f t="shared" si="3"/>
        <v>#REF!</v>
      </c>
      <c r="X18" s="5"/>
      <c r="Y18" s="25"/>
      <c r="Z18" s="11" t="e">
        <f t="shared" si="4"/>
        <v>#REF!</v>
      </c>
      <c r="AA18" s="5"/>
      <c r="AB18" s="11" t="e">
        <f t="shared" si="7"/>
        <v>#REF!</v>
      </c>
      <c r="AC18" s="5"/>
      <c r="AD18" s="11" t="e">
        <f t="shared" si="5"/>
        <v>#REF!</v>
      </c>
    </row>
    <row r="19" spans="1:30" x14ac:dyDescent="0.25">
      <c r="A19">
        <v>15</v>
      </c>
      <c r="B19" s="5">
        <f t="shared" si="14"/>
        <v>85171.91218320989</v>
      </c>
      <c r="C19" s="5"/>
      <c r="D19" s="23">
        <f t="shared" si="8"/>
        <v>0</v>
      </c>
      <c r="E19" s="31">
        <f t="shared" si="0"/>
        <v>0</v>
      </c>
      <c r="F19" s="5"/>
      <c r="G19" s="23" t="e">
        <f t="shared" si="9"/>
        <v>#REF!</v>
      </c>
      <c r="H19" s="31" t="e">
        <f t="shared" si="10"/>
        <v>#REF!</v>
      </c>
      <c r="I19" s="5"/>
      <c r="J19" s="23"/>
      <c r="K19" s="31">
        <f t="shared" si="11"/>
        <v>0</v>
      </c>
      <c r="L19" s="5"/>
      <c r="M19" s="31" t="e">
        <f t="shared" si="12"/>
        <v>#REF!</v>
      </c>
      <c r="N19" s="11" t="e">
        <f t="shared" si="13"/>
        <v>#REF!</v>
      </c>
      <c r="O19" s="5"/>
      <c r="P19" s="25"/>
      <c r="Q19" s="32" t="e">
        <f t="shared" si="1"/>
        <v>#REF!</v>
      </c>
      <c r="R19" s="11" t="e">
        <f t="shared" si="6"/>
        <v>#REF!</v>
      </c>
      <c r="S19" s="32" t="e">
        <f>+R19*Exploitatie!#REF!</f>
        <v>#REF!</v>
      </c>
      <c r="T19" s="5"/>
      <c r="U19" s="11" t="e">
        <f t="shared" si="2"/>
        <v>#REF!</v>
      </c>
      <c r="V19" s="5"/>
      <c r="W19" s="32" t="e">
        <f t="shared" si="3"/>
        <v>#REF!</v>
      </c>
      <c r="X19" s="5"/>
      <c r="Y19" s="25"/>
      <c r="Z19" s="11" t="e">
        <f t="shared" si="4"/>
        <v>#REF!</v>
      </c>
      <c r="AA19" s="5"/>
      <c r="AB19" s="11" t="e">
        <f t="shared" si="7"/>
        <v>#REF!</v>
      </c>
      <c r="AC19" s="5"/>
      <c r="AD19" s="11" t="e">
        <f t="shared" si="5"/>
        <v>#REF!</v>
      </c>
    </row>
    <row r="20" spans="1:30" x14ac:dyDescent="0.25">
      <c r="A20">
        <v>16</v>
      </c>
      <c r="B20" s="5">
        <f t="shared" si="14"/>
        <v>84746.052622293835</v>
      </c>
      <c r="C20" s="5"/>
      <c r="D20" s="23"/>
      <c r="E20" s="31" t="e">
        <f>+Exploitatie!#REF!-'Inkomsten en uitgaven'!E36</f>
        <v>#REF!</v>
      </c>
      <c r="F20" s="5"/>
      <c r="G20" s="23" t="e">
        <f t="shared" si="9"/>
        <v>#REF!</v>
      </c>
      <c r="H20" s="31" t="e">
        <f t="shared" si="10"/>
        <v>#REF!</v>
      </c>
      <c r="I20" s="5"/>
      <c r="J20" s="23"/>
      <c r="K20" s="31">
        <f t="shared" si="11"/>
        <v>0</v>
      </c>
      <c r="L20" s="5"/>
      <c r="M20" s="31" t="e">
        <f t="shared" si="12"/>
        <v>#REF!</v>
      </c>
      <c r="N20" s="11" t="e">
        <f t="shared" si="13"/>
        <v>#REF!</v>
      </c>
      <c r="O20" s="5"/>
      <c r="P20" s="25"/>
      <c r="T20" s="5"/>
      <c r="U20" s="11" t="e">
        <f t="shared" si="2"/>
        <v>#REF!</v>
      </c>
      <c r="V20" s="5"/>
      <c r="W20" s="32" t="e">
        <f t="shared" si="3"/>
        <v>#REF!</v>
      </c>
      <c r="X20" s="5"/>
      <c r="Y20" s="25"/>
      <c r="Z20" s="11" t="e">
        <f t="shared" si="4"/>
        <v>#REF!</v>
      </c>
      <c r="AA20" s="5"/>
      <c r="AB20" s="11" t="e">
        <f>+AB19</f>
        <v>#REF!</v>
      </c>
      <c r="AC20" s="5"/>
      <c r="AD20" s="11" t="e">
        <f t="shared" si="5"/>
        <v>#REF!</v>
      </c>
    </row>
    <row r="21" spans="1:30" x14ac:dyDescent="0.25">
      <c r="A21">
        <v>17</v>
      </c>
      <c r="B21" s="5">
        <f t="shared" si="14"/>
        <v>84322.322359182363</v>
      </c>
      <c r="C21" s="5"/>
      <c r="D21" s="23"/>
      <c r="E21" s="31">
        <f t="shared" ref="E21:E34" si="15">+B21*D21</f>
        <v>0</v>
      </c>
      <c r="F21" s="5"/>
      <c r="G21" s="23" t="e">
        <f t="shared" si="9"/>
        <v>#REF!</v>
      </c>
      <c r="H21" s="31" t="e">
        <f t="shared" si="10"/>
        <v>#REF!</v>
      </c>
      <c r="I21" s="5"/>
      <c r="J21" s="23"/>
      <c r="K21" s="31">
        <f t="shared" si="11"/>
        <v>0</v>
      </c>
      <c r="L21" s="5"/>
      <c r="M21" s="31" t="e">
        <f t="shared" si="12"/>
        <v>#REF!</v>
      </c>
      <c r="N21" s="11" t="e">
        <f t="shared" si="13"/>
        <v>#REF!</v>
      </c>
      <c r="O21" s="5"/>
      <c r="P21" s="25"/>
      <c r="T21" s="5"/>
      <c r="U21" s="11" t="e">
        <f>+Exploitatie!#REF!</f>
        <v>#REF!</v>
      </c>
      <c r="V21" s="5"/>
      <c r="W21" s="32" t="e">
        <f t="shared" si="3"/>
        <v>#REF!</v>
      </c>
      <c r="X21" s="5"/>
      <c r="Y21" s="25"/>
      <c r="Z21" s="11" t="e">
        <f t="shared" si="4"/>
        <v>#REF!</v>
      </c>
      <c r="AA21" s="5"/>
      <c r="AB21" s="11" t="e">
        <f t="shared" si="7"/>
        <v>#REF!</v>
      </c>
      <c r="AC21" s="5"/>
      <c r="AD21" s="11" t="e">
        <f t="shared" si="5"/>
        <v>#REF!</v>
      </c>
    </row>
    <row r="22" spans="1:30" x14ac:dyDescent="0.25">
      <c r="A22">
        <v>18</v>
      </c>
      <c r="B22" s="5">
        <f t="shared" si="14"/>
        <v>83900.710747386445</v>
      </c>
      <c r="C22" s="5"/>
      <c r="D22" s="23"/>
      <c r="E22" s="31">
        <f t="shared" si="15"/>
        <v>0</v>
      </c>
      <c r="F22" s="5"/>
      <c r="G22" s="23" t="e">
        <f t="shared" si="9"/>
        <v>#REF!</v>
      </c>
      <c r="H22" s="31" t="e">
        <f t="shared" si="10"/>
        <v>#REF!</v>
      </c>
      <c r="I22" s="5"/>
      <c r="J22" s="23"/>
      <c r="K22" s="31">
        <f t="shared" si="11"/>
        <v>0</v>
      </c>
      <c r="L22" s="5"/>
      <c r="M22" s="31" t="e">
        <f t="shared" si="12"/>
        <v>#REF!</v>
      </c>
      <c r="N22" s="11" t="e">
        <f t="shared" si="13"/>
        <v>#REF!</v>
      </c>
      <c r="O22" s="5"/>
      <c r="P22" s="25"/>
      <c r="T22" s="5"/>
      <c r="U22" s="11" t="e">
        <f>+Exploitatie!#REF!</f>
        <v>#REF!</v>
      </c>
      <c r="V22" s="5"/>
      <c r="W22" s="32" t="e">
        <f t="shared" si="3"/>
        <v>#REF!</v>
      </c>
      <c r="X22" s="5"/>
      <c r="Y22" s="25"/>
      <c r="Z22" s="11" t="e">
        <f t="shared" si="4"/>
        <v>#REF!</v>
      </c>
      <c r="AA22" s="5"/>
      <c r="AB22" s="11" t="e">
        <f t="shared" si="7"/>
        <v>#REF!</v>
      </c>
      <c r="AC22" s="5"/>
      <c r="AD22" s="11" t="e">
        <f t="shared" si="5"/>
        <v>#REF!</v>
      </c>
    </row>
    <row r="23" spans="1:30" x14ac:dyDescent="0.25">
      <c r="A23">
        <v>19</v>
      </c>
      <c r="B23" s="5">
        <f t="shared" si="14"/>
        <v>83481.207193649519</v>
      </c>
      <c r="C23" s="5"/>
      <c r="D23" s="23"/>
      <c r="E23" s="31">
        <f t="shared" si="15"/>
        <v>0</v>
      </c>
      <c r="F23" s="5"/>
      <c r="G23" s="23" t="e">
        <f t="shared" si="9"/>
        <v>#REF!</v>
      </c>
      <c r="H23" s="31" t="e">
        <f t="shared" si="10"/>
        <v>#REF!</v>
      </c>
      <c r="I23" s="5"/>
      <c r="J23" s="23"/>
      <c r="K23" s="31">
        <f t="shared" si="11"/>
        <v>0</v>
      </c>
      <c r="L23" s="5"/>
      <c r="M23" s="31" t="e">
        <f t="shared" si="12"/>
        <v>#REF!</v>
      </c>
      <c r="N23" s="11" t="e">
        <f t="shared" si="13"/>
        <v>#REF!</v>
      </c>
      <c r="O23" s="5"/>
      <c r="P23" s="25"/>
      <c r="T23" s="5"/>
      <c r="U23" s="11" t="e">
        <f>+Exploitatie!#REF!</f>
        <v>#REF!</v>
      </c>
      <c r="V23" s="5"/>
      <c r="W23" s="32" t="e">
        <f t="shared" si="3"/>
        <v>#REF!</v>
      </c>
      <c r="X23" s="5"/>
      <c r="Y23" s="25"/>
      <c r="Z23" s="11" t="e">
        <f t="shared" si="4"/>
        <v>#REF!</v>
      </c>
      <c r="AA23" s="5"/>
      <c r="AB23" s="11" t="e">
        <f t="shared" si="7"/>
        <v>#REF!</v>
      </c>
      <c r="AC23" s="5"/>
      <c r="AD23" s="11" t="e">
        <f t="shared" si="5"/>
        <v>#REF!</v>
      </c>
    </row>
    <row r="24" spans="1:30" x14ac:dyDescent="0.25">
      <c r="A24">
        <v>20</v>
      </c>
      <c r="B24" s="5">
        <f t="shared" si="14"/>
        <v>83063.801157681271</v>
      </c>
      <c r="C24" s="5"/>
      <c r="D24" s="23"/>
      <c r="E24" s="31">
        <f t="shared" si="15"/>
        <v>0</v>
      </c>
      <c r="F24" s="5"/>
      <c r="G24" s="23" t="e">
        <f t="shared" si="9"/>
        <v>#REF!</v>
      </c>
      <c r="H24" s="31" t="e">
        <f t="shared" si="10"/>
        <v>#REF!</v>
      </c>
      <c r="I24" s="5"/>
      <c r="J24" s="23"/>
      <c r="K24" s="31">
        <f t="shared" si="11"/>
        <v>0</v>
      </c>
      <c r="L24" s="5"/>
      <c r="M24" s="31" t="e">
        <f t="shared" si="12"/>
        <v>#REF!</v>
      </c>
      <c r="N24" s="11" t="e">
        <f t="shared" si="13"/>
        <v>#REF!</v>
      </c>
      <c r="O24" s="5"/>
      <c r="P24" s="25"/>
      <c r="T24" s="5"/>
      <c r="U24" s="11" t="e">
        <f>+Exploitatie!#REF!</f>
        <v>#REF!</v>
      </c>
      <c r="V24" s="5"/>
      <c r="W24" s="32" t="e">
        <f t="shared" si="3"/>
        <v>#REF!</v>
      </c>
      <c r="X24" s="5"/>
      <c r="Y24" s="25"/>
      <c r="Z24" s="11" t="e">
        <f t="shared" si="4"/>
        <v>#REF!</v>
      </c>
      <c r="AA24" s="5"/>
      <c r="AB24" s="11" t="e">
        <f t="shared" si="7"/>
        <v>#REF!</v>
      </c>
      <c r="AC24" s="5"/>
      <c r="AD24" s="11" t="e">
        <f t="shared" si="5"/>
        <v>#REF!</v>
      </c>
    </row>
    <row r="25" spans="1:30" x14ac:dyDescent="0.25">
      <c r="A25">
        <v>21</v>
      </c>
      <c r="B25" s="5">
        <f t="shared" si="14"/>
        <v>82648.482151892866</v>
      </c>
      <c r="C25" s="5"/>
      <c r="D25" s="23"/>
      <c r="E25" s="31">
        <f t="shared" si="15"/>
        <v>0</v>
      </c>
      <c r="F25" s="5"/>
      <c r="G25" s="23" t="e">
        <f t="shared" si="9"/>
        <v>#REF!</v>
      </c>
      <c r="H25" s="31" t="e">
        <f t="shared" si="10"/>
        <v>#REF!</v>
      </c>
      <c r="I25" s="5"/>
      <c r="J25" s="23"/>
      <c r="K25" s="31">
        <f t="shared" si="11"/>
        <v>0</v>
      </c>
      <c r="L25" s="5"/>
      <c r="M25" s="31" t="e">
        <f t="shared" si="12"/>
        <v>#REF!</v>
      </c>
      <c r="N25" s="11" t="e">
        <f t="shared" si="13"/>
        <v>#REF!</v>
      </c>
      <c r="O25" s="5"/>
      <c r="P25" s="25"/>
      <c r="T25" s="5"/>
      <c r="U25" s="11" t="e">
        <f>+Exploitatie!#REF!</f>
        <v>#REF!</v>
      </c>
      <c r="V25" s="5"/>
      <c r="W25" s="32" t="e">
        <f t="shared" si="3"/>
        <v>#REF!</v>
      </c>
      <c r="X25" s="5"/>
      <c r="Y25" s="25"/>
      <c r="Z25" s="11" t="e">
        <f t="shared" si="4"/>
        <v>#REF!</v>
      </c>
      <c r="AA25" s="5"/>
      <c r="AB25" s="11" t="e">
        <f t="shared" si="7"/>
        <v>#REF!</v>
      </c>
      <c r="AC25" s="5"/>
      <c r="AD25" s="11" t="e">
        <f t="shared" si="5"/>
        <v>#REF!</v>
      </c>
    </row>
    <row r="26" spans="1:30" x14ac:dyDescent="0.25">
      <c r="A26">
        <v>22</v>
      </c>
      <c r="B26" s="5">
        <f t="shared" si="14"/>
        <v>82235.239741133395</v>
      </c>
      <c r="C26" s="5"/>
      <c r="D26" s="23"/>
      <c r="E26" s="31">
        <f t="shared" si="15"/>
        <v>0</v>
      </c>
      <c r="F26" s="5"/>
      <c r="G26" s="23" t="e">
        <f t="shared" si="9"/>
        <v>#REF!</v>
      </c>
      <c r="H26" s="31" t="e">
        <f t="shared" si="10"/>
        <v>#REF!</v>
      </c>
      <c r="I26" s="5"/>
      <c r="J26" s="23"/>
      <c r="K26" s="31">
        <f t="shared" si="11"/>
        <v>0</v>
      </c>
      <c r="L26" s="5"/>
      <c r="M26" s="31" t="e">
        <f t="shared" si="12"/>
        <v>#REF!</v>
      </c>
      <c r="N26" s="11" t="e">
        <f t="shared" si="13"/>
        <v>#REF!</v>
      </c>
      <c r="O26" s="5"/>
      <c r="P26" s="25"/>
      <c r="T26" s="5"/>
      <c r="U26" s="11" t="e">
        <f>+Exploitatie!#REF!</f>
        <v>#REF!</v>
      </c>
      <c r="V26" s="5"/>
      <c r="W26" s="32" t="e">
        <f t="shared" si="3"/>
        <v>#REF!</v>
      </c>
      <c r="X26" s="5"/>
      <c r="Y26" s="25"/>
      <c r="Z26" s="11" t="e">
        <f t="shared" si="4"/>
        <v>#REF!</v>
      </c>
      <c r="AA26" s="5"/>
      <c r="AB26" s="11" t="e">
        <f t="shared" si="7"/>
        <v>#REF!</v>
      </c>
      <c r="AC26" s="5"/>
      <c r="AD26" s="11" t="e">
        <f t="shared" si="5"/>
        <v>#REF!</v>
      </c>
    </row>
    <row r="27" spans="1:30" x14ac:dyDescent="0.25">
      <c r="A27">
        <v>23</v>
      </c>
      <c r="B27" s="5">
        <f t="shared" si="14"/>
        <v>81824.063542427728</v>
      </c>
      <c r="C27" s="5"/>
      <c r="D27" s="23"/>
      <c r="E27" s="31">
        <f t="shared" si="15"/>
        <v>0</v>
      </c>
      <c r="F27" s="5"/>
      <c r="G27" s="23" t="e">
        <f t="shared" si="9"/>
        <v>#REF!</v>
      </c>
      <c r="H27" s="31" t="e">
        <f t="shared" si="10"/>
        <v>#REF!</v>
      </c>
      <c r="I27" s="5"/>
      <c r="J27" s="23"/>
      <c r="K27" s="31">
        <f t="shared" si="11"/>
        <v>0</v>
      </c>
      <c r="L27" s="5"/>
      <c r="M27" s="31" t="e">
        <f t="shared" si="12"/>
        <v>#REF!</v>
      </c>
      <c r="N27" s="11" t="e">
        <f t="shared" si="13"/>
        <v>#REF!</v>
      </c>
      <c r="O27" s="5"/>
      <c r="P27" s="25"/>
      <c r="T27" s="5"/>
      <c r="U27" s="11" t="e">
        <f>+Exploitatie!#REF!</f>
        <v>#REF!</v>
      </c>
      <c r="V27" s="5"/>
      <c r="W27" s="32" t="e">
        <f t="shared" si="3"/>
        <v>#REF!</v>
      </c>
      <c r="X27" s="5"/>
      <c r="Y27" s="25"/>
      <c r="Z27" s="11" t="e">
        <f t="shared" si="4"/>
        <v>#REF!</v>
      </c>
      <c r="AA27" s="5"/>
      <c r="AB27" s="11" t="e">
        <f t="shared" si="7"/>
        <v>#REF!</v>
      </c>
      <c r="AC27" s="5"/>
      <c r="AD27" s="11" t="e">
        <f t="shared" si="5"/>
        <v>#REF!</v>
      </c>
    </row>
    <row r="28" spans="1:30" x14ac:dyDescent="0.25">
      <c r="A28">
        <v>24</v>
      </c>
      <c r="B28" s="5">
        <f t="shared" si="14"/>
        <v>81414.943224715593</v>
      </c>
      <c r="C28" s="5"/>
      <c r="D28" s="23"/>
      <c r="E28" s="31">
        <f t="shared" si="15"/>
        <v>0</v>
      </c>
      <c r="F28" s="5"/>
      <c r="G28" s="23" t="e">
        <f t="shared" si="9"/>
        <v>#REF!</v>
      </c>
      <c r="H28" s="31" t="e">
        <f t="shared" si="10"/>
        <v>#REF!</v>
      </c>
      <c r="I28" s="5"/>
      <c r="J28" s="23"/>
      <c r="K28" s="31">
        <f t="shared" si="11"/>
        <v>0</v>
      </c>
      <c r="L28" s="5"/>
      <c r="M28" s="31" t="e">
        <f t="shared" si="12"/>
        <v>#REF!</v>
      </c>
      <c r="N28" s="11" t="e">
        <f t="shared" si="13"/>
        <v>#REF!</v>
      </c>
      <c r="O28" s="5"/>
      <c r="P28" s="25"/>
      <c r="T28" s="5"/>
      <c r="U28" s="11" t="e">
        <f>+Exploitatie!#REF!</f>
        <v>#REF!</v>
      </c>
      <c r="V28" s="5"/>
      <c r="W28" s="32" t="e">
        <f t="shared" si="3"/>
        <v>#REF!</v>
      </c>
      <c r="X28" s="5"/>
      <c r="Y28" s="25"/>
      <c r="Z28" s="11" t="e">
        <f t="shared" si="4"/>
        <v>#REF!</v>
      </c>
      <c r="AA28" s="5"/>
      <c r="AB28" s="11" t="e">
        <f t="shared" si="7"/>
        <v>#REF!</v>
      </c>
      <c r="AC28" s="5"/>
      <c r="AD28" s="11" t="e">
        <f t="shared" si="5"/>
        <v>#REF!</v>
      </c>
    </row>
    <row r="29" spans="1:30" x14ac:dyDescent="0.25">
      <c r="A29">
        <v>25</v>
      </c>
      <c r="B29" s="5">
        <f t="shared" si="14"/>
        <v>81007.868508592015</v>
      </c>
      <c r="C29" s="5"/>
      <c r="D29" s="23"/>
      <c r="E29" s="31">
        <f t="shared" si="15"/>
        <v>0</v>
      </c>
      <c r="F29" s="5"/>
      <c r="G29" s="23" t="e">
        <f t="shared" si="9"/>
        <v>#REF!</v>
      </c>
      <c r="H29" s="31" t="e">
        <f t="shared" si="10"/>
        <v>#REF!</v>
      </c>
      <c r="I29" s="5"/>
      <c r="J29" s="23"/>
      <c r="K29" s="31">
        <f t="shared" si="11"/>
        <v>0</v>
      </c>
      <c r="L29" s="5"/>
      <c r="M29" s="31" t="e">
        <f t="shared" si="12"/>
        <v>#REF!</v>
      </c>
      <c r="N29" s="11" t="e">
        <f t="shared" si="13"/>
        <v>#REF!</v>
      </c>
      <c r="O29" s="5"/>
      <c r="P29" s="25"/>
      <c r="T29" s="5"/>
      <c r="U29" s="11" t="e">
        <f>+Exploitatie!#REF!</f>
        <v>#REF!</v>
      </c>
      <c r="V29" s="5"/>
      <c r="W29" s="32" t="e">
        <f t="shared" si="3"/>
        <v>#REF!</v>
      </c>
      <c r="X29" s="5"/>
      <c r="Y29" s="25"/>
      <c r="Z29" s="11" t="e">
        <f t="shared" si="4"/>
        <v>#REF!</v>
      </c>
      <c r="AA29" s="5"/>
      <c r="AB29" s="11" t="e">
        <f t="shared" si="7"/>
        <v>#REF!</v>
      </c>
      <c r="AC29" s="5"/>
      <c r="AD29" s="11" t="e">
        <f t="shared" si="5"/>
        <v>#REF!</v>
      </c>
    </row>
    <row r="30" spans="1:30" x14ac:dyDescent="0.25">
      <c r="A30">
        <v>26</v>
      </c>
      <c r="B30" s="5">
        <f t="shared" si="14"/>
        <v>80602.82916604905</v>
      </c>
      <c r="C30" s="5"/>
      <c r="D30" s="23"/>
      <c r="E30" s="31">
        <f t="shared" si="15"/>
        <v>0</v>
      </c>
      <c r="F30" s="5"/>
      <c r="G30" s="23" t="e">
        <f t="shared" si="9"/>
        <v>#REF!</v>
      </c>
      <c r="H30" s="31" t="e">
        <f t="shared" si="10"/>
        <v>#REF!</v>
      </c>
      <c r="I30" s="5"/>
      <c r="J30" s="23"/>
      <c r="K30" s="31">
        <f t="shared" si="11"/>
        <v>0</v>
      </c>
      <c r="L30" s="5"/>
      <c r="M30" s="31" t="e">
        <f t="shared" si="12"/>
        <v>#REF!</v>
      </c>
      <c r="N30" s="11" t="e">
        <f t="shared" si="13"/>
        <v>#REF!</v>
      </c>
      <c r="O30" s="5"/>
      <c r="P30" s="25"/>
      <c r="T30" s="5"/>
      <c r="U30" s="11" t="e">
        <f>+Exploitatie!#REF!</f>
        <v>#REF!</v>
      </c>
      <c r="V30" s="5"/>
      <c r="W30" s="32" t="e">
        <f t="shared" si="3"/>
        <v>#REF!</v>
      </c>
      <c r="X30" s="5"/>
      <c r="Y30" s="25"/>
      <c r="Z30" s="11" t="e">
        <f t="shared" si="4"/>
        <v>#REF!</v>
      </c>
      <c r="AA30" s="5"/>
      <c r="AB30" s="11" t="e">
        <f t="shared" si="7"/>
        <v>#REF!</v>
      </c>
      <c r="AC30" s="5"/>
      <c r="AD30" s="11" t="e">
        <f t="shared" si="5"/>
        <v>#REF!</v>
      </c>
    </row>
    <row r="31" spans="1:30" x14ac:dyDescent="0.25">
      <c r="A31">
        <v>27</v>
      </c>
      <c r="B31" s="5">
        <f t="shared" si="14"/>
        <v>80199.815020218812</v>
      </c>
      <c r="C31" s="5"/>
      <c r="D31" s="23"/>
      <c r="E31" s="31">
        <f t="shared" si="15"/>
        <v>0</v>
      </c>
      <c r="F31" s="5"/>
      <c r="G31" s="23" t="e">
        <f t="shared" si="9"/>
        <v>#REF!</v>
      </c>
      <c r="H31" s="31" t="e">
        <f t="shared" si="10"/>
        <v>#REF!</v>
      </c>
      <c r="I31" s="5"/>
      <c r="J31" s="23"/>
      <c r="K31" s="31">
        <f t="shared" si="11"/>
        <v>0</v>
      </c>
      <c r="L31" s="5"/>
      <c r="M31" s="31" t="e">
        <f t="shared" si="12"/>
        <v>#REF!</v>
      </c>
      <c r="N31" s="11" t="e">
        <f t="shared" si="13"/>
        <v>#REF!</v>
      </c>
      <c r="O31" s="5"/>
      <c r="P31" s="25"/>
      <c r="T31" s="5"/>
      <c r="U31" s="11" t="e">
        <f>+Exploitatie!#REF!</f>
        <v>#REF!</v>
      </c>
      <c r="V31" s="5"/>
      <c r="W31" s="32" t="e">
        <f t="shared" si="3"/>
        <v>#REF!</v>
      </c>
      <c r="X31" s="5"/>
      <c r="Y31" s="25"/>
      <c r="Z31" s="11" t="e">
        <f t="shared" si="4"/>
        <v>#REF!</v>
      </c>
      <c r="AA31" s="5"/>
      <c r="AB31" s="11" t="e">
        <f t="shared" si="7"/>
        <v>#REF!</v>
      </c>
      <c r="AC31" s="5"/>
      <c r="AD31" s="11" t="e">
        <f t="shared" si="5"/>
        <v>#REF!</v>
      </c>
    </row>
    <row r="32" spans="1:30" x14ac:dyDescent="0.25">
      <c r="A32">
        <v>28</v>
      </c>
      <c r="B32" s="5">
        <f t="shared" si="14"/>
        <v>79798.81594511772</v>
      </c>
      <c r="C32" s="5"/>
      <c r="D32" s="23"/>
      <c r="E32" s="31">
        <f t="shared" si="15"/>
        <v>0</v>
      </c>
      <c r="F32" s="5"/>
      <c r="G32" s="23" t="e">
        <f t="shared" si="9"/>
        <v>#REF!</v>
      </c>
      <c r="H32" s="31" t="e">
        <f t="shared" si="10"/>
        <v>#REF!</v>
      </c>
      <c r="I32" s="5"/>
      <c r="J32" s="23"/>
      <c r="K32" s="31">
        <f t="shared" si="11"/>
        <v>0</v>
      </c>
      <c r="L32" s="5"/>
      <c r="M32" s="31" t="e">
        <f t="shared" si="12"/>
        <v>#REF!</v>
      </c>
      <c r="N32" s="11" t="e">
        <f t="shared" si="13"/>
        <v>#REF!</v>
      </c>
      <c r="O32" s="5"/>
      <c r="P32" s="25"/>
      <c r="T32" s="5"/>
      <c r="U32" s="11" t="e">
        <f>+Exploitatie!#REF!</f>
        <v>#REF!</v>
      </c>
      <c r="V32" s="5"/>
      <c r="W32" s="32" t="e">
        <f t="shared" si="3"/>
        <v>#REF!</v>
      </c>
      <c r="X32" s="5"/>
      <c r="Y32" s="25"/>
      <c r="Z32" s="11" t="e">
        <f t="shared" si="4"/>
        <v>#REF!</v>
      </c>
      <c r="AA32" s="5"/>
      <c r="AB32" s="11" t="e">
        <f t="shared" si="7"/>
        <v>#REF!</v>
      </c>
      <c r="AC32" s="5"/>
      <c r="AD32" s="11" t="e">
        <f t="shared" si="5"/>
        <v>#REF!</v>
      </c>
    </row>
    <row r="33" spans="1:30" x14ac:dyDescent="0.25">
      <c r="A33">
        <v>29</v>
      </c>
      <c r="B33" s="5">
        <f t="shared" si="14"/>
        <v>79399.821865392136</v>
      </c>
      <c r="C33" s="5"/>
      <c r="D33" s="23"/>
      <c r="E33" s="31">
        <f t="shared" si="15"/>
        <v>0</v>
      </c>
      <c r="F33" s="5"/>
      <c r="G33" s="23" t="e">
        <f t="shared" si="9"/>
        <v>#REF!</v>
      </c>
      <c r="H33" s="31" t="e">
        <f t="shared" si="10"/>
        <v>#REF!</v>
      </c>
      <c r="I33" s="5"/>
      <c r="J33" s="23"/>
      <c r="K33" s="31">
        <f t="shared" si="11"/>
        <v>0</v>
      </c>
      <c r="L33" s="5"/>
      <c r="M33" s="31" t="e">
        <f t="shared" si="12"/>
        <v>#REF!</v>
      </c>
      <c r="N33" s="11" t="e">
        <f t="shared" si="13"/>
        <v>#REF!</v>
      </c>
      <c r="O33" s="5"/>
      <c r="P33" s="25"/>
      <c r="T33" s="5"/>
      <c r="U33" s="11" t="e">
        <f>+Exploitatie!#REF!</f>
        <v>#REF!</v>
      </c>
      <c r="V33" s="5"/>
      <c r="W33" s="32" t="e">
        <f t="shared" si="3"/>
        <v>#REF!</v>
      </c>
      <c r="X33" s="5"/>
      <c r="Y33" s="25"/>
      <c r="Z33" s="11" t="e">
        <f t="shared" si="4"/>
        <v>#REF!</v>
      </c>
      <c r="AA33" s="5"/>
      <c r="AB33" s="11" t="e">
        <f t="shared" si="7"/>
        <v>#REF!</v>
      </c>
      <c r="AC33" s="5"/>
      <c r="AD33" s="11" t="e">
        <f t="shared" si="5"/>
        <v>#REF!</v>
      </c>
    </row>
    <row r="34" spans="1:30" x14ac:dyDescent="0.25">
      <c r="A34">
        <v>30</v>
      </c>
      <c r="B34" s="5">
        <f t="shared" si="14"/>
        <v>79002.822756065172</v>
      </c>
      <c r="C34" s="5"/>
      <c r="D34" s="23"/>
      <c r="E34" s="31">
        <f t="shared" si="15"/>
        <v>0</v>
      </c>
      <c r="F34" s="5"/>
      <c r="G34" s="23" t="e">
        <f t="shared" si="9"/>
        <v>#REF!</v>
      </c>
      <c r="H34" s="31" t="e">
        <f t="shared" si="10"/>
        <v>#REF!</v>
      </c>
      <c r="I34" s="5"/>
      <c r="J34" s="23"/>
      <c r="K34" s="31">
        <f t="shared" si="11"/>
        <v>0</v>
      </c>
      <c r="L34" s="5"/>
      <c r="M34" s="31" t="e">
        <f t="shared" si="12"/>
        <v>#REF!</v>
      </c>
      <c r="N34" s="11" t="e">
        <f t="shared" si="13"/>
        <v>#REF!</v>
      </c>
      <c r="O34" s="5"/>
      <c r="P34" s="25"/>
      <c r="T34" s="5"/>
      <c r="U34" s="11" t="e">
        <f>+Exploitatie!#REF!</f>
        <v>#REF!</v>
      </c>
      <c r="V34" s="5"/>
      <c r="W34" s="32" t="e">
        <f t="shared" si="3"/>
        <v>#REF!</v>
      </c>
      <c r="X34" s="5"/>
      <c r="Y34" s="25"/>
      <c r="Z34" s="11" t="e">
        <f t="shared" si="4"/>
        <v>#REF!</v>
      </c>
      <c r="AA34" s="5"/>
      <c r="AB34" s="11" t="e">
        <f t="shared" si="7"/>
        <v>#REF!</v>
      </c>
      <c r="AC34" s="5"/>
      <c r="AD34" s="11" t="e">
        <f t="shared" si="5"/>
        <v>#REF!</v>
      </c>
    </row>
    <row r="35" spans="1:30" x14ac:dyDescent="0.25">
      <c r="P35" s="24"/>
      <c r="W35" s="33"/>
      <c r="Y35" s="24"/>
    </row>
    <row r="36" spans="1:30" x14ac:dyDescent="0.25">
      <c r="A36" t="s">
        <v>11</v>
      </c>
      <c r="B36" s="5">
        <f>SUM(B5:B35)</f>
        <v>2548438.271543033</v>
      </c>
      <c r="C36" s="5"/>
      <c r="E36" s="31">
        <f>SUM(E5:E19)</f>
        <v>0</v>
      </c>
      <c r="F36" s="5"/>
      <c r="H36" s="31" t="e">
        <f>SUM(H5:H35)</f>
        <v>#REF!</v>
      </c>
      <c r="I36" s="5"/>
      <c r="K36" s="31">
        <f>SUM(K5:K35)</f>
        <v>0</v>
      </c>
      <c r="L36" s="5"/>
      <c r="M36" s="31" t="e">
        <f>SUM(M5:M35)</f>
        <v>#REF!</v>
      </c>
      <c r="O36" s="5"/>
      <c r="P36" s="25"/>
      <c r="Q36" s="32" t="e">
        <f>SUM(Q5:Q35)</f>
        <v>#REF!</v>
      </c>
      <c r="R36" s="11"/>
      <c r="S36" s="32" t="e">
        <f>SUM(S5:S35)</f>
        <v>#REF!</v>
      </c>
      <c r="T36" s="5"/>
      <c r="U36" s="11" t="e">
        <f>SUM(U5:U35)</f>
        <v>#REF!</v>
      </c>
      <c r="V36" s="5"/>
      <c r="W36" s="32" t="e">
        <f>SUM(W5:W35)</f>
        <v>#REF!</v>
      </c>
      <c r="X36" s="11"/>
      <c r="Y36" s="28"/>
      <c r="Z36" s="11" t="e">
        <f>SUM(Z5:Z35)</f>
        <v>#REF!</v>
      </c>
      <c r="AA36" s="11"/>
      <c r="AB36" s="11" t="e">
        <f>SUM(AB5:AB35)</f>
        <v>#REF!</v>
      </c>
      <c r="AC36" s="11"/>
      <c r="AD36" s="11" t="e">
        <f>SUM(AD5:AD35)</f>
        <v>#REF!</v>
      </c>
    </row>
    <row r="37" spans="1:30" x14ac:dyDescent="0.25">
      <c r="E37" s="31" t="e">
        <f>+E36+E20</f>
        <v>#REF!</v>
      </c>
      <c r="P37" s="24"/>
      <c r="Y37" s="24"/>
    </row>
    <row r="39" spans="1:30" x14ac:dyDescent="0.25">
      <c r="A39" t="s">
        <v>20</v>
      </c>
    </row>
    <row r="40" spans="1:30" x14ac:dyDescent="0.25">
      <c r="A40" t="s">
        <v>21</v>
      </c>
    </row>
    <row r="41" spans="1:30" x14ac:dyDescent="0.25">
      <c r="A41" t="s">
        <v>22</v>
      </c>
    </row>
  </sheetData>
  <pageMargins left="0.39370078740157483" right="0.19685039370078741" top="0.55118110236220474" bottom="0.74803149606299213" header="0.31496062992125984" footer="0.31496062992125984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Exploitatie</vt:lpstr>
      <vt:lpstr>Inkomsten en uitgaven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Loet van der Heijden</cp:lastModifiedBy>
  <cp:lastPrinted>2018-07-06T13:38:10Z</cp:lastPrinted>
  <dcterms:created xsi:type="dcterms:W3CDTF">2014-09-08T08:12:58Z</dcterms:created>
  <dcterms:modified xsi:type="dcterms:W3CDTF">2018-12-06T08:52:04Z</dcterms:modified>
</cp:coreProperties>
</file>